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anok\ปี 2562\งานส่ง\"/>
    </mc:Choice>
  </mc:AlternateContent>
  <bookViews>
    <workbookView xWindow="0" yWindow="0" windowWidth="20730" windowHeight="8235"/>
  </bookViews>
  <sheets>
    <sheet name="ภาวะมีงานทำ" sheetId="1" r:id="rId1"/>
    <sheet name="U-MDC" sheetId="3" r:id="rId2"/>
  </sheets>
  <calcPr calcId="152511"/>
</workbook>
</file>

<file path=xl/calcChain.xml><?xml version="1.0" encoding="utf-8"?>
<calcChain xmlns="http://schemas.openxmlformats.org/spreadsheetml/2006/main">
  <c r="Z95" i="1" l="1"/>
  <c r="Y97" i="1"/>
  <c r="Y96" i="1"/>
  <c r="Y94" i="1"/>
  <c r="X83" i="1"/>
  <c r="X92" i="1" l="1"/>
  <c r="X93" i="1"/>
  <c r="AE11" i="3" l="1"/>
  <c r="AE10" i="3"/>
  <c r="AC11" i="3"/>
  <c r="AC10" i="3"/>
  <c r="AB11" i="3"/>
  <c r="AB10" i="3"/>
  <c r="AA10" i="3"/>
  <c r="Z10" i="3"/>
  <c r="Z11" i="3"/>
  <c r="Y11" i="3"/>
  <c r="Y10" i="3"/>
  <c r="U11" i="3"/>
  <c r="U10" i="3"/>
  <c r="S11" i="3"/>
  <c r="S10" i="3"/>
  <c r="Q11" i="3"/>
  <c r="Q10" i="3"/>
  <c r="O11" i="3"/>
  <c r="O10" i="3"/>
  <c r="M11" i="3"/>
  <c r="M10" i="3"/>
  <c r="K11" i="3"/>
  <c r="K10" i="3"/>
  <c r="I11" i="3"/>
  <c r="I10" i="3"/>
  <c r="G11" i="3"/>
  <c r="G10" i="3"/>
  <c r="E10" i="3"/>
  <c r="E11" i="3"/>
  <c r="D11" i="3"/>
  <c r="D10" i="3"/>
  <c r="O4" i="3"/>
  <c r="F6" i="3"/>
  <c r="H6" i="3"/>
  <c r="J6" i="3"/>
  <c r="L6" i="3"/>
  <c r="N6" i="3"/>
  <c r="P6" i="3"/>
  <c r="R6" i="3"/>
  <c r="T6" i="3"/>
  <c r="U6" i="3"/>
  <c r="V6" i="3"/>
  <c r="W6" i="3"/>
  <c r="X6" i="3"/>
  <c r="AB6" i="3"/>
  <c r="AD6" i="3" s="1"/>
  <c r="AF6" i="3" l="1"/>
  <c r="AE97" i="1"/>
  <c r="AE96" i="1"/>
  <c r="AE95" i="1"/>
  <c r="AC97" i="1"/>
  <c r="AC96" i="1"/>
  <c r="AC95" i="1"/>
  <c r="S95" i="1"/>
  <c r="S97" i="1"/>
  <c r="S96" i="1"/>
  <c r="Q97" i="1"/>
  <c r="Q96" i="1"/>
  <c r="Q95" i="1"/>
  <c r="O97" i="1"/>
  <c r="O96" i="1"/>
  <c r="O95" i="1"/>
  <c r="M97" i="1"/>
  <c r="M96" i="1"/>
  <c r="M95" i="1"/>
  <c r="K97" i="1"/>
  <c r="K96" i="1"/>
  <c r="K95" i="1"/>
  <c r="I97" i="1"/>
  <c r="I96" i="1"/>
  <c r="I95" i="1"/>
  <c r="G97" i="1"/>
  <c r="G96" i="1"/>
  <c r="G95" i="1"/>
  <c r="E97" i="1"/>
  <c r="E96" i="1"/>
  <c r="E95" i="1"/>
  <c r="F95" i="1" s="1"/>
  <c r="D97" i="1"/>
  <c r="D96" i="1"/>
  <c r="D95" i="1"/>
  <c r="Y4" i="1"/>
  <c r="Y12" i="1"/>
  <c r="AA12" i="1"/>
  <c r="Z12" i="1"/>
  <c r="Z31" i="1"/>
  <c r="Y37" i="1"/>
  <c r="Z57" i="1"/>
  <c r="Y57" i="1"/>
  <c r="Y63" i="1"/>
  <c r="Z63" i="1"/>
  <c r="AA63" i="1"/>
  <c r="AA84" i="1"/>
  <c r="Z84" i="1"/>
  <c r="Y84" i="1"/>
  <c r="AA92" i="1"/>
  <c r="S57" i="1"/>
  <c r="Q57" i="1"/>
  <c r="O57" i="1"/>
  <c r="M57" i="1"/>
  <c r="K57" i="1"/>
  <c r="I57" i="1"/>
  <c r="G57" i="1"/>
  <c r="E57" i="1"/>
  <c r="S31" i="1"/>
  <c r="Q31" i="1"/>
  <c r="O31" i="1"/>
  <c r="M31" i="1"/>
  <c r="K31" i="1"/>
  <c r="I31" i="1"/>
  <c r="G31" i="1"/>
  <c r="E31" i="1"/>
  <c r="S63" i="1"/>
  <c r="Q63" i="1"/>
  <c r="O63" i="1"/>
  <c r="M63" i="1"/>
  <c r="K63" i="1"/>
  <c r="I63" i="1"/>
  <c r="G63" i="1"/>
  <c r="E63" i="1"/>
  <c r="J31" i="1" l="1"/>
  <c r="AB5" i="3"/>
  <c r="V5" i="3"/>
  <c r="U5" i="3"/>
  <c r="H5" i="3"/>
  <c r="F7" i="3"/>
  <c r="U7" i="3"/>
  <c r="V7" i="3"/>
  <c r="W7" i="3"/>
  <c r="AB7" i="3"/>
  <c r="F8" i="3"/>
  <c r="U8" i="3"/>
  <c r="V8" i="3"/>
  <c r="W8" i="3"/>
  <c r="AB8" i="3"/>
  <c r="AC9" i="3"/>
  <c r="Z9" i="3"/>
  <c r="Y9" i="3"/>
  <c r="Q9" i="3"/>
  <c r="O9" i="3"/>
  <c r="M9" i="3"/>
  <c r="K9" i="3"/>
  <c r="I9" i="3"/>
  <c r="D9" i="3"/>
  <c r="W5" i="3"/>
  <c r="R5" i="3"/>
  <c r="P5" i="3"/>
  <c r="N5" i="3"/>
  <c r="L5" i="3"/>
  <c r="J5" i="3"/>
  <c r="F5" i="3"/>
  <c r="AE4" i="3"/>
  <c r="AC4" i="3"/>
  <c r="AA4" i="3"/>
  <c r="Z4" i="3"/>
  <c r="Y4" i="3"/>
  <c r="S4" i="3"/>
  <c r="Q4" i="3"/>
  <c r="M4" i="3"/>
  <c r="K4" i="3"/>
  <c r="I4" i="3"/>
  <c r="G4" i="3"/>
  <c r="E4" i="3"/>
  <c r="P4" i="3" s="1"/>
  <c r="D4" i="3"/>
  <c r="AA9" i="3" l="1"/>
  <c r="S9" i="3"/>
  <c r="V10" i="3"/>
  <c r="T10" i="3"/>
  <c r="X5" i="3"/>
  <c r="L4" i="3"/>
  <c r="T4" i="3"/>
  <c r="F4" i="3"/>
  <c r="H4" i="3"/>
  <c r="R4" i="3"/>
  <c r="W4" i="3"/>
  <c r="N4" i="3"/>
  <c r="V4" i="3"/>
  <c r="F11" i="3"/>
  <c r="AE9" i="3"/>
  <c r="J4" i="3"/>
  <c r="AB4" i="3"/>
  <c r="AF4" i="3" s="1"/>
  <c r="V11" i="3"/>
  <c r="U4" i="3"/>
  <c r="W11" i="3"/>
  <c r="AF10" i="3"/>
  <c r="AD5" i="3"/>
  <c r="AF5" i="3"/>
  <c r="U9" i="3"/>
  <c r="G9" i="3"/>
  <c r="F10" i="3"/>
  <c r="J10" i="3"/>
  <c r="N10" i="3"/>
  <c r="R10" i="3"/>
  <c r="AD10" i="3"/>
  <c r="W10" i="3"/>
  <c r="E9" i="3"/>
  <c r="L9" i="3" s="1"/>
  <c r="H10" i="3"/>
  <c r="L10" i="3"/>
  <c r="P10" i="3"/>
  <c r="K4" i="1"/>
  <c r="O84" i="1"/>
  <c r="M84" i="1"/>
  <c r="H29" i="1"/>
  <c r="L53" i="1"/>
  <c r="N53" i="1"/>
  <c r="P53" i="1"/>
  <c r="T53" i="1"/>
  <c r="T54" i="1"/>
  <c r="J5" i="1"/>
  <c r="N5" i="1"/>
  <c r="R5" i="1"/>
  <c r="U5" i="1"/>
  <c r="AB75" i="1"/>
  <c r="AB30" i="1"/>
  <c r="U53" i="1"/>
  <c r="H56" i="1"/>
  <c r="H55" i="1"/>
  <c r="H54" i="1"/>
  <c r="H53" i="1"/>
  <c r="H52" i="1"/>
  <c r="H51" i="1"/>
  <c r="H50" i="1"/>
  <c r="V53" i="1"/>
  <c r="AB53" i="1"/>
  <c r="W20" i="1"/>
  <c r="V20" i="1"/>
  <c r="U20" i="1"/>
  <c r="N9" i="1"/>
  <c r="F29" i="1"/>
  <c r="F30" i="1"/>
  <c r="AA97" i="1"/>
  <c r="AA96" i="1"/>
  <c r="Z97" i="1"/>
  <c r="Z96" i="1"/>
  <c r="AB62" i="1"/>
  <c r="AB61" i="1"/>
  <c r="V61" i="1"/>
  <c r="U61" i="1"/>
  <c r="J61" i="1"/>
  <c r="AB55" i="1"/>
  <c r="W55" i="1"/>
  <c r="V55" i="1"/>
  <c r="U55" i="1"/>
  <c r="T55" i="1"/>
  <c r="R55" i="1"/>
  <c r="P55" i="1"/>
  <c r="AB33" i="1"/>
  <c r="AB27" i="1"/>
  <c r="AB26" i="1"/>
  <c r="AB25" i="1"/>
  <c r="AB28" i="1"/>
  <c r="AB20" i="1"/>
  <c r="AF20" i="1" s="1"/>
  <c r="AB14" i="1"/>
  <c r="AB7" i="1"/>
  <c r="AD7" i="1" s="1"/>
  <c r="W7" i="1"/>
  <c r="V7" i="1"/>
  <c r="U7" i="1"/>
  <c r="T7" i="1"/>
  <c r="R7" i="1"/>
  <c r="P7" i="1"/>
  <c r="N7" i="1"/>
  <c r="L7" i="1"/>
  <c r="H11" i="1"/>
  <c r="R53" i="1"/>
  <c r="W53" i="1"/>
  <c r="E12" i="1"/>
  <c r="D37" i="1"/>
  <c r="D63" i="1"/>
  <c r="E92" i="1"/>
  <c r="F20" i="1"/>
  <c r="D12" i="1"/>
  <c r="H20" i="1"/>
  <c r="J20" i="1"/>
  <c r="L20" i="1"/>
  <c r="N20" i="1"/>
  <c r="P20" i="1"/>
  <c r="R20" i="1"/>
  <c r="T20" i="1"/>
  <c r="X20" i="1" l="1"/>
  <c r="X53" i="1"/>
  <c r="X10" i="3"/>
  <c r="AD4" i="3"/>
  <c r="H9" i="3"/>
  <c r="J9" i="3"/>
  <c r="T9" i="3"/>
  <c r="P9" i="3"/>
  <c r="X4" i="3"/>
  <c r="N9" i="3"/>
  <c r="AB9" i="3"/>
  <c r="F9" i="3"/>
  <c r="W9" i="3"/>
  <c r="R9" i="3"/>
  <c r="V9" i="3"/>
  <c r="X55" i="1"/>
  <c r="AF97" i="1"/>
  <c r="X7" i="1"/>
  <c r="AD20" i="1"/>
  <c r="AF7" i="1"/>
  <c r="E94" i="1"/>
  <c r="X9" i="3" l="1"/>
  <c r="AD9" i="3"/>
  <c r="AF9" i="3"/>
  <c r="F61" i="1"/>
  <c r="H61" i="1"/>
  <c r="L61" i="1"/>
  <c r="P61" i="1"/>
  <c r="R61" i="1"/>
  <c r="T61" i="1"/>
  <c r="W61" i="1"/>
  <c r="X61" i="1" s="1"/>
  <c r="F86" i="1" l="1"/>
  <c r="F87" i="1"/>
  <c r="F88" i="1"/>
  <c r="F89" i="1"/>
  <c r="H86" i="1"/>
  <c r="H87" i="1"/>
  <c r="H88" i="1"/>
  <c r="H89" i="1"/>
  <c r="J86" i="1"/>
  <c r="J87" i="1"/>
  <c r="J88" i="1"/>
  <c r="J89" i="1"/>
  <c r="J90" i="1"/>
  <c r="J91" i="1"/>
  <c r="L86" i="1"/>
  <c r="L87" i="1"/>
  <c r="L88" i="1"/>
  <c r="L89" i="1"/>
  <c r="L90" i="1"/>
  <c r="L91" i="1"/>
  <c r="N86" i="1"/>
  <c r="N87" i="1"/>
  <c r="N88" i="1"/>
  <c r="N89" i="1"/>
  <c r="P86" i="1"/>
  <c r="P87" i="1"/>
  <c r="P88" i="1"/>
  <c r="P89" i="1"/>
  <c r="R86" i="1"/>
  <c r="R87" i="1"/>
  <c r="R88" i="1"/>
  <c r="R89" i="1"/>
  <c r="U86" i="1"/>
  <c r="V86" i="1"/>
  <c r="W86" i="1"/>
  <c r="U87" i="1"/>
  <c r="V87" i="1"/>
  <c r="W87" i="1"/>
  <c r="U88" i="1"/>
  <c r="V88" i="1"/>
  <c r="W88" i="1"/>
  <c r="U89" i="1"/>
  <c r="V89" i="1"/>
  <c r="W89" i="1"/>
  <c r="U90" i="1"/>
  <c r="V90" i="1"/>
  <c r="W90" i="1"/>
  <c r="T86" i="1"/>
  <c r="T87" i="1"/>
  <c r="T88" i="1"/>
  <c r="T89" i="1"/>
  <c r="T90" i="1"/>
  <c r="T91" i="1"/>
  <c r="AB86" i="1"/>
  <c r="AD86" i="1" s="1"/>
  <c r="AB87" i="1"/>
  <c r="AD87" i="1" s="1"/>
  <c r="AB88" i="1"/>
  <c r="AD88" i="1" s="1"/>
  <c r="AB89" i="1"/>
  <c r="AD89" i="1" s="1"/>
  <c r="AB90" i="1"/>
  <c r="AD90" i="1" s="1"/>
  <c r="AB91" i="1"/>
  <c r="AD61" i="1"/>
  <c r="AD53" i="1"/>
  <c r="AD55" i="1"/>
  <c r="AF61" i="1"/>
  <c r="AF53" i="1"/>
  <c r="AF55" i="1"/>
  <c r="AF14" i="1"/>
  <c r="AF26" i="1"/>
  <c r="AF27" i="1"/>
  <c r="AF28" i="1"/>
  <c r="AF30" i="1"/>
  <c r="AD14" i="1"/>
  <c r="AD26" i="1"/>
  <c r="AD27" i="1"/>
  <c r="AD28" i="1"/>
  <c r="AD30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29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29" i="1"/>
  <c r="V30" i="1"/>
  <c r="U14" i="1"/>
  <c r="U15" i="1"/>
  <c r="U16" i="1"/>
  <c r="U17" i="1"/>
  <c r="U18" i="1"/>
  <c r="U19" i="1"/>
  <c r="U21" i="1"/>
  <c r="U22" i="1"/>
  <c r="U23" i="1"/>
  <c r="U24" i="1"/>
  <c r="U25" i="1"/>
  <c r="U26" i="1"/>
  <c r="U27" i="1"/>
  <c r="U28" i="1"/>
  <c r="U29" i="1"/>
  <c r="U30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H30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J7" i="1"/>
  <c r="J8" i="1"/>
  <c r="J9" i="1"/>
  <c r="F5" i="1"/>
  <c r="AD91" i="1" l="1"/>
  <c r="X87" i="1"/>
  <c r="AF90" i="1"/>
  <c r="AF89" i="1"/>
  <c r="X24" i="1"/>
  <c r="X23" i="1"/>
  <c r="X26" i="1"/>
  <c r="X29" i="1"/>
  <c r="X25" i="1"/>
  <c r="X16" i="1"/>
  <c r="X90" i="1"/>
  <c r="X22" i="1"/>
  <c r="X17" i="1"/>
  <c r="X21" i="1"/>
  <c r="AF86" i="1"/>
  <c r="X89" i="1"/>
  <c r="X86" i="1"/>
  <c r="X28" i="1"/>
  <c r="X19" i="1"/>
  <c r="X15" i="1"/>
  <c r="X27" i="1"/>
  <c r="X18" i="1"/>
  <c r="X14" i="1"/>
  <c r="X88" i="1"/>
  <c r="AF88" i="1"/>
  <c r="AF91" i="1"/>
  <c r="AF87" i="1"/>
  <c r="D94" i="1"/>
  <c r="AB5" i="1"/>
  <c r="Z4" i="1"/>
  <c r="AA4" i="1"/>
  <c r="H7" i="1"/>
  <c r="H82" i="1"/>
  <c r="H81" i="1"/>
  <c r="F26" i="1"/>
  <c r="F27" i="1"/>
  <c r="F28" i="1"/>
  <c r="F14" i="1"/>
  <c r="F7" i="1"/>
  <c r="F64" i="1" l="1"/>
  <c r="H64" i="1"/>
  <c r="L64" i="1"/>
  <c r="N64" i="1"/>
  <c r="P64" i="1"/>
  <c r="R64" i="1"/>
  <c r="T64" i="1"/>
  <c r="U64" i="1"/>
  <c r="V64" i="1"/>
  <c r="W64" i="1"/>
  <c r="AB64" i="1"/>
  <c r="F55" i="1"/>
  <c r="F53" i="1"/>
  <c r="AF64" i="1" l="1"/>
  <c r="AD64" i="1"/>
  <c r="X64" i="1"/>
  <c r="L32" i="1" l="1"/>
  <c r="L33" i="1"/>
  <c r="L34" i="1"/>
  <c r="L35" i="1"/>
  <c r="L38" i="1"/>
  <c r="L39" i="1"/>
  <c r="L40" i="1"/>
  <c r="L41" i="1"/>
  <c r="L42" i="1"/>
  <c r="L43" i="1"/>
  <c r="L44" i="1"/>
  <c r="L45" i="1"/>
  <c r="L46" i="1"/>
  <c r="L47" i="1"/>
  <c r="L48" i="1"/>
  <c r="L52" i="1"/>
  <c r="L56" i="1"/>
  <c r="L58" i="1"/>
  <c r="L59" i="1"/>
  <c r="L60" i="1"/>
  <c r="L62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5" i="1"/>
  <c r="U85" i="1"/>
  <c r="U91" i="1"/>
  <c r="AC63" i="1"/>
  <c r="W11" i="1"/>
  <c r="W10" i="1" s="1"/>
  <c r="U11" i="1"/>
  <c r="U10" i="1" s="1"/>
  <c r="H9" i="1"/>
  <c r="L9" i="1"/>
  <c r="N6" i="1"/>
  <c r="N8" i="1"/>
  <c r="P5" i="1"/>
  <c r="R9" i="1"/>
  <c r="R8" i="1"/>
  <c r="R6" i="1"/>
  <c r="AB93" i="1"/>
  <c r="AB97" i="1" s="1"/>
  <c r="W93" i="1"/>
  <c r="V93" i="1"/>
  <c r="U93" i="1"/>
  <c r="U97" i="1" s="1"/>
  <c r="T93" i="1"/>
  <c r="R93" i="1"/>
  <c r="P93" i="1"/>
  <c r="N93" i="1"/>
  <c r="F93" i="1"/>
  <c r="AE92" i="1"/>
  <c r="AC92" i="1"/>
  <c r="Z92" i="1"/>
  <c r="Y92" i="1"/>
  <c r="S92" i="1"/>
  <c r="T92" i="1" s="1"/>
  <c r="Q92" i="1"/>
  <c r="R92" i="1" s="1"/>
  <c r="O92" i="1"/>
  <c r="P92" i="1" s="1"/>
  <c r="M92" i="1"/>
  <c r="N92" i="1" s="1"/>
  <c r="K92" i="1"/>
  <c r="L92" i="1" s="1"/>
  <c r="I92" i="1"/>
  <c r="J92" i="1" s="1"/>
  <c r="G92" i="1"/>
  <c r="H92" i="1" s="1"/>
  <c r="D92" i="1"/>
  <c r="F92" i="1" s="1"/>
  <c r="W91" i="1"/>
  <c r="V91" i="1"/>
  <c r="R91" i="1"/>
  <c r="P91" i="1"/>
  <c r="N91" i="1"/>
  <c r="H91" i="1"/>
  <c r="F91" i="1"/>
  <c r="R90" i="1"/>
  <c r="P90" i="1"/>
  <c r="N90" i="1"/>
  <c r="H90" i="1"/>
  <c r="F90" i="1"/>
  <c r="AB85" i="1"/>
  <c r="W85" i="1"/>
  <c r="V85" i="1"/>
  <c r="T85" i="1"/>
  <c r="R85" i="1"/>
  <c r="P85" i="1"/>
  <c r="N85" i="1"/>
  <c r="J85" i="1"/>
  <c r="H85" i="1"/>
  <c r="F85" i="1"/>
  <c r="AE84" i="1"/>
  <c r="AC84" i="1"/>
  <c r="S84" i="1"/>
  <c r="Q84" i="1"/>
  <c r="K84" i="1"/>
  <c r="I84" i="1"/>
  <c r="G84" i="1"/>
  <c r="E84" i="1"/>
  <c r="D84" i="1"/>
  <c r="AB83" i="1"/>
  <c r="AD83" i="1" s="1"/>
  <c r="W83" i="1"/>
  <c r="V83" i="1"/>
  <c r="U83" i="1"/>
  <c r="T83" i="1"/>
  <c r="R83" i="1"/>
  <c r="P83" i="1"/>
  <c r="J83" i="1"/>
  <c r="H83" i="1"/>
  <c r="F83" i="1"/>
  <c r="AB82" i="1"/>
  <c r="AF82" i="1" s="1"/>
  <c r="W82" i="1"/>
  <c r="V82" i="1"/>
  <c r="U82" i="1"/>
  <c r="T82" i="1"/>
  <c r="R82" i="1"/>
  <c r="P82" i="1"/>
  <c r="F82" i="1"/>
  <c r="AB81" i="1"/>
  <c r="AD81" i="1" s="1"/>
  <c r="W81" i="1"/>
  <c r="V81" i="1"/>
  <c r="U81" i="1"/>
  <c r="T81" i="1"/>
  <c r="R81" i="1"/>
  <c r="P81" i="1"/>
  <c r="F81" i="1"/>
  <c r="AB80" i="1"/>
  <c r="AF80" i="1" s="1"/>
  <c r="W80" i="1"/>
  <c r="V80" i="1"/>
  <c r="U80" i="1"/>
  <c r="T80" i="1"/>
  <c r="R80" i="1"/>
  <c r="P80" i="1"/>
  <c r="H80" i="1"/>
  <c r="F80" i="1"/>
  <c r="AB79" i="1"/>
  <c r="AD79" i="1" s="1"/>
  <c r="W79" i="1"/>
  <c r="V79" i="1"/>
  <c r="U79" i="1"/>
  <c r="T79" i="1"/>
  <c r="R79" i="1"/>
  <c r="P79" i="1"/>
  <c r="H79" i="1"/>
  <c r="F79" i="1"/>
  <c r="AB78" i="1"/>
  <c r="AF78" i="1" s="1"/>
  <c r="W78" i="1"/>
  <c r="V78" i="1"/>
  <c r="T78" i="1"/>
  <c r="R78" i="1"/>
  <c r="P78" i="1"/>
  <c r="H78" i="1"/>
  <c r="F78" i="1"/>
  <c r="AB77" i="1"/>
  <c r="AF77" i="1" s="1"/>
  <c r="W77" i="1"/>
  <c r="V77" i="1"/>
  <c r="U77" i="1"/>
  <c r="T77" i="1"/>
  <c r="R77" i="1"/>
  <c r="P77" i="1"/>
  <c r="F77" i="1"/>
  <c r="AB76" i="1"/>
  <c r="W76" i="1"/>
  <c r="V76" i="1"/>
  <c r="U76" i="1"/>
  <c r="T76" i="1"/>
  <c r="R76" i="1"/>
  <c r="P76" i="1"/>
  <c r="J76" i="1"/>
  <c r="H76" i="1"/>
  <c r="F76" i="1"/>
  <c r="AD75" i="1"/>
  <c r="W75" i="1"/>
  <c r="V75" i="1"/>
  <c r="U75" i="1"/>
  <c r="T75" i="1"/>
  <c r="R75" i="1"/>
  <c r="P75" i="1"/>
  <c r="J75" i="1"/>
  <c r="H75" i="1"/>
  <c r="F75" i="1"/>
  <c r="AB74" i="1"/>
  <c r="AF74" i="1" s="1"/>
  <c r="W74" i="1"/>
  <c r="V74" i="1"/>
  <c r="U74" i="1"/>
  <c r="T74" i="1"/>
  <c r="R74" i="1"/>
  <c r="P74" i="1"/>
  <c r="J74" i="1"/>
  <c r="H74" i="1"/>
  <c r="F74" i="1"/>
  <c r="AB73" i="1"/>
  <c r="AD73" i="1" s="1"/>
  <c r="W73" i="1"/>
  <c r="V73" i="1"/>
  <c r="U73" i="1"/>
  <c r="T73" i="1"/>
  <c r="R73" i="1"/>
  <c r="P73" i="1"/>
  <c r="H73" i="1"/>
  <c r="F73" i="1"/>
  <c r="AB72" i="1"/>
  <c r="AF72" i="1" s="1"/>
  <c r="W72" i="1"/>
  <c r="V72" i="1"/>
  <c r="U72" i="1"/>
  <c r="T72" i="1"/>
  <c r="R72" i="1"/>
  <c r="P72" i="1"/>
  <c r="H72" i="1"/>
  <c r="F72" i="1"/>
  <c r="AB71" i="1"/>
  <c r="AF71" i="1" s="1"/>
  <c r="W71" i="1"/>
  <c r="V71" i="1"/>
  <c r="U71" i="1"/>
  <c r="T71" i="1"/>
  <c r="R71" i="1"/>
  <c r="P71" i="1"/>
  <c r="N71" i="1"/>
  <c r="H71" i="1"/>
  <c r="F71" i="1"/>
  <c r="AB70" i="1"/>
  <c r="AD70" i="1" s="1"/>
  <c r="W70" i="1"/>
  <c r="V70" i="1"/>
  <c r="U70" i="1"/>
  <c r="T70" i="1"/>
  <c r="R70" i="1"/>
  <c r="P70" i="1"/>
  <c r="N70" i="1"/>
  <c r="H70" i="1"/>
  <c r="F70" i="1"/>
  <c r="AB69" i="1"/>
  <c r="AF69" i="1" s="1"/>
  <c r="W69" i="1"/>
  <c r="V69" i="1"/>
  <c r="U69" i="1"/>
  <c r="T69" i="1"/>
  <c r="R69" i="1"/>
  <c r="P69" i="1"/>
  <c r="N69" i="1"/>
  <c r="H69" i="1"/>
  <c r="F69" i="1"/>
  <c r="AB68" i="1"/>
  <c r="AD68" i="1" s="1"/>
  <c r="W68" i="1"/>
  <c r="V68" i="1"/>
  <c r="U68" i="1"/>
  <c r="T68" i="1"/>
  <c r="R68" i="1"/>
  <c r="P68" i="1"/>
  <c r="H68" i="1"/>
  <c r="F68" i="1"/>
  <c r="AB67" i="1"/>
  <c r="AF67" i="1" s="1"/>
  <c r="W67" i="1"/>
  <c r="V67" i="1"/>
  <c r="U67" i="1"/>
  <c r="T67" i="1"/>
  <c r="R67" i="1"/>
  <c r="P67" i="1"/>
  <c r="J67" i="1"/>
  <c r="H67" i="1"/>
  <c r="F67" i="1"/>
  <c r="AB66" i="1"/>
  <c r="AF66" i="1" s="1"/>
  <c r="W66" i="1"/>
  <c r="V66" i="1"/>
  <c r="U66" i="1"/>
  <c r="T66" i="1"/>
  <c r="R66" i="1"/>
  <c r="P66" i="1"/>
  <c r="N66" i="1"/>
  <c r="J66" i="1"/>
  <c r="H66" i="1"/>
  <c r="F66" i="1"/>
  <c r="AB65" i="1"/>
  <c r="AF65" i="1" s="1"/>
  <c r="W65" i="1"/>
  <c r="V65" i="1"/>
  <c r="U65" i="1"/>
  <c r="T65" i="1"/>
  <c r="R65" i="1"/>
  <c r="P65" i="1"/>
  <c r="N65" i="1"/>
  <c r="H65" i="1"/>
  <c r="F65" i="1"/>
  <c r="AE63" i="1"/>
  <c r="W62" i="1"/>
  <c r="V62" i="1"/>
  <c r="U62" i="1"/>
  <c r="T62" i="1"/>
  <c r="R62" i="1"/>
  <c r="P62" i="1"/>
  <c r="N62" i="1"/>
  <c r="J62" i="1"/>
  <c r="H62" i="1"/>
  <c r="F62" i="1"/>
  <c r="AB60" i="1"/>
  <c r="W60" i="1"/>
  <c r="V60" i="1"/>
  <c r="U60" i="1"/>
  <c r="T60" i="1"/>
  <c r="R60" i="1"/>
  <c r="P60" i="1"/>
  <c r="J60" i="1"/>
  <c r="H60" i="1"/>
  <c r="F60" i="1"/>
  <c r="AB59" i="1"/>
  <c r="W59" i="1"/>
  <c r="V59" i="1"/>
  <c r="U59" i="1"/>
  <c r="T59" i="1"/>
  <c r="R59" i="1"/>
  <c r="P59" i="1"/>
  <c r="H59" i="1"/>
  <c r="F59" i="1"/>
  <c r="AB58" i="1"/>
  <c r="AF58" i="1" s="1"/>
  <c r="W58" i="1"/>
  <c r="V58" i="1"/>
  <c r="U58" i="1"/>
  <c r="T58" i="1"/>
  <c r="R58" i="1"/>
  <c r="P58" i="1"/>
  <c r="N58" i="1"/>
  <c r="J58" i="1"/>
  <c r="H58" i="1"/>
  <c r="F58" i="1"/>
  <c r="AE57" i="1"/>
  <c r="AC57" i="1"/>
  <c r="AA57" i="1"/>
  <c r="D57" i="1"/>
  <c r="AB56" i="1"/>
  <c r="W56" i="1"/>
  <c r="V56" i="1"/>
  <c r="U56" i="1"/>
  <c r="T56" i="1"/>
  <c r="R56" i="1"/>
  <c r="P56" i="1"/>
  <c r="F56" i="1"/>
  <c r="AB54" i="1"/>
  <c r="W54" i="1"/>
  <c r="V54" i="1"/>
  <c r="U54" i="1"/>
  <c r="R54" i="1"/>
  <c r="P54" i="1"/>
  <c r="F54" i="1"/>
  <c r="AB52" i="1"/>
  <c r="W52" i="1"/>
  <c r="V52" i="1"/>
  <c r="U52" i="1"/>
  <c r="T52" i="1"/>
  <c r="R52" i="1"/>
  <c r="P52" i="1"/>
  <c r="N52" i="1"/>
  <c r="F52" i="1"/>
  <c r="AB51" i="1"/>
  <c r="W51" i="1"/>
  <c r="V51" i="1"/>
  <c r="U51" i="1"/>
  <c r="R51" i="1"/>
  <c r="F51" i="1"/>
  <c r="AB50" i="1"/>
  <c r="W50" i="1"/>
  <c r="V50" i="1"/>
  <c r="F50" i="1"/>
  <c r="AB49" i="1"/>
  <c r="W49" i="1"/>
  <c r="V49" i="1"/>
  <c r="U49" i="1"/>
  <c r="T49" i="1"/>
  <c r="R49" i="1"/>
  <c r="P49" i="1"/>
  <c r="N49" i="1"/>
  <c r="H49" i="1"/>
  <c r="F49" i="1"/>
  <c r="AB48" i="1"/>
  <c r="AD48" i="1" s="1"/>
  <c r="W48" i="1"/>
  <c r="V48" i="1"/>
  <c r="U48" i="1"/>
  <c r="T48" i="1"/>
  <c r="R48" i="1"/>
  <c r="P48" i="1"/>
  <c r="N48" i="1"/>
  <c r="H48" i="1"/>
  <c r="F48" i="1"/>
  <c r="AB47" i="1"/>
  <c r="W47" i="1"/>
  <c r="V47" i="1"/>
  <c r="U47" i="1"/>
  <c r="T47" i="1"/>
  <c r="R47" i="1"/>
  <c r="P47" i="1"/>
  <c r="N47" i="1"/>
  <c r="H47" i="1"/>
  <c r="F47" i="1"/>
  <c r="AB46" i="1"/>
  <c r="W46" i="1"/>
  <c r="V46" i="1"/>
  <c r="U46" i="1"/>
  <c r="T46" i="1"/>
  <c r="R46" i="1"/>
  <c r="P46" i="1"/>
  <c r="N46" i="1"/>
  <c r="J46" i="1"/>
  <c r="H46" i="1"/>
  <c r="F46" i="1"/>
  <c r="AB45" i="1"/>
  <c r="W45" i="1"/>
  <c r="V45" i="1"/>
  <c r="U45" i="1"/>
  <c r="T45" i="1"/>
  <c r="R45" i="1"/>
  <c r="P45" i="1"/>
  <c r="J45" i="1"/>
  <c r="H45" i="1"/>
  <c r="F45" i="1"/>
  <c r="AB44" i="1"/>
  <c r="W44" i="1"/>
  <c r="V44" i="1"/>
  <c r="U44" i="1"/>
  <c r="T44" i="1"/>
  <c r="R44" i="1"/>
  <c r="P44" i="1"/>
  <c r="J44" i="1"/>
  <c r="H44" i="1"/>
  <c r="F44" i="1"/>
  <c r="AB43" i="1"/>
  <c r="W43" i="1"/>
  <c r="V43" i="1"/>
  <c r="U43" i="1"/>
  <c r="T43" i="1"/>
  <c r="R43" i="1"/>
  <c r="P43" i="1"/>
  <c r="J43" i="1"/>
  <c r="H43" i="1"/>
  <c r="F43" i="1"/>
  <c r="AB42" i="1"/>
  <c r="W42" i="1"/>
  <c r="V42" i="1"/>
  <c r="U42" i="1"/>
  <c r="T42" i="1"/>
  <c r="R42" i="1"/>
  <c r="P42" i="1"/>
  <c r="J42" i="1"/>
  <c r="H42" i="1"/>
  <c r="F42" i="1"/>
  <c r="AB41" i="1"/>
  <c r="W41" i="1"/>
  <c r="V41" i="1"/>
  <c r="U41" i="1"/>
  <c r="T41" i="1"/>
  <c r="R41" i="1"/>
  <c r="P41" i="1"/>
  <c r="N41" i="1"/>
  <c r="J41" i="1"/>
  <c r="H41" i="1"/>
  <c r="F41" i="1"/>
  <c r="AB40" i="1"/>
  <c r="W40" i="1"/>
  <c r="V40" i="1"/>
  <c r="U40" i="1"/>
  <c r="T40" i="1"/>
  <c r="R40" i="1"/>
  <c r="P40" i="1"/>
  <c r="H40" i="1"/>
  <c r="F40" i="1"/>
  <c r="AB39" i="1"/>
  <c r="W39" i="1"/>
  <c r="V39" i="1"/>
  <c r="U39" i="1"/>
  <c r="T39" i="1"/>
  <c r="R39" i="1"/>
  <c r="P39" i="1"/>
  <c r="H39" i="1"/>
  <c r="F39" i="1"/>
  <c r="AB38" i="1"/>
  <c r="AD38" i="1" s="1"/>
  <c r="W38" i="1"/>
  <c r="V38" i="1"/>
  <c r="U38" i="1"/>
  <c r="T38" i="1"/>
  <c r="R38" i="1"/>
  <c r="P38" i="1"/>
  <c r="J38" i="1"/>
  <c r="H38" i="1"/>
  <c r="F38" i="1"/>
  <c r="AE37" i="1"/>
  <c r="AC37" i="1"/>
  <c r="Z37" i="1"/>
  <c r="S37" i="1"/>
  <c r="Q37" i="1"/>
  <c r="O37" i="1"/>
  <c r="M37" i="1"/>
  <c r="K37" i="1"/>
  <c r="I37" i="1"/>
  <c r="G37" i="1"/>
  <c r="E37" i="1"/>
  <c r="AB36" i="1"/>
  <c r="AD36" i="1" s="1"/>
  <c r="W36" i="1"/>
  <c r="V36" i="1"/>
  <c r="U36" i="1"/>
  <c r="T36" i="1"/>
  <c r="R36" i="1"/>
  <c r="P36" i="1"/>
  <c r="H36" i="1"/>
  <c r="F36" i="1"/>
  <c r="AB35" i="1"/>
  <c r="W35" i="1"/>
  <c r="V35" i="1"/>
  <c r="U35" i="1"/>
  <c r="T35" i="1"/>
  <c r="R35" i="1"/>
  <c r="P35" i="1"/>
  <c r="J35" i="1"/>
  <c r="H35" i="1"/>
  <c r="F35" i="1"/>
  <c r="AB34" i="1"/>
  <c r="AF34" i="1" s="1"/>
  <c r="W34" i="1"/>
  <c r="V34" i="1"/>
  <c r="U34" i="1"/>
  <c r="T34" i="1"/>
  <c r="R34" i="1"/>
  <c r="P34" i="1"/>
  <c r="H34" i="1"/>
  <c r="F34" i="1"/>
  <c r="AF33" i="1"/>
  <c r="W33" i="1"/>
  <c r="V33" i="1"/>
  <c r="U33" i="1"/>
  <c r="T33" i="1"/>
  <c r="R33" i="1"/>
  <c r="P33" i="1"/>
  <c r="H33" i="1"/>
  <c r="F33" i="1"/>
  <c r="AB32" i="1"/>
  <c r="AD32" i="1" s="1"/>
  <c r="W32" i="1"/>
  <c r="V32" i="1"/>
  <c r="U32" i="1"/>
  <c r="T32" i="1"/>
  <c r="R32" i="1"/>
  <c r="P32" i="1"/>
  <c r="J32" i="1"/>
  <c r="H32" i="1"/>
  <c r="F32" i="1"/>
  <c r="AE31" i="1"/>
  <c r="AC31" i="1"/>
  <c r="AA31" i="1"/>
  <c r="Y31" i="1"/>
  <c r="D31" i="1"/>
  <c r="W30" i="1"/>
  <c r="X30" i="1" s="1"/>
  <c r="AB29" i="1"/>
  <c r="F25" i="1"/>
  <c r="AB24" i="1"/>
  <c r="F24" i="1"/>
  <c r="AB23" i="1"/>
  <c r="F23" i="1"/>
  <c r="AB22" i="1"/>
  <c r="F22" i="1"/>
  <c r="AB21" i="1"/>
  <c r="F21" i="1"/>
  <c r="AB19" i="1"/>
  <c r="F19" i="1"/>
  <c r="AB18" i="1"/>
  <c r="F18" i="1"/>
  <c r="AB17" i="1"/>
  <c r="F17" i="1"/>
  <c r="AB16" i="1"/>
  <c r="F16" i="1"/>
  <c r="AB15" i="1"/>
  <c r="F15" i="1"/>
  <c r="AB13" i="1"/>
  <c r="AF13" i="1" s="1"/>
  <c r="W13" i="1"/>
  <c r="V13" i="1"/>
  <c r="U13" i="1"/>
  <c r="L13" i="1"/>
  <c r="J13" i="1"/>
  <c r="H13" i="1"/>
  <c r="F13" i="1"/>
  <c r="AE12" i="1"/>
  <c r="AC12" i="1"/>
  <c r="S12" i="1"/>
  <c r="Q12" i="1"/>
  <c r="O12" i="1"/>
  <c r="M12" i="1"/>
  <c r="K12" i="1"/>
  <c r="I12" i="1"/>
  <c r="G12" i="1"/>
  <c r="AB11" i="1"/>
  <c r="AF11" i="1" s="1"/>
  <c r="V11" i="1"/>
  <c r="X11" i="1" s="1"/>
  <c r="T11" i="1"/>
  <c r="R11" i="1"/>
  <c r="P11" i="1"/>
  <c r="N11" i="1"/>
  <c r="L11" i="1"/>
  <c r="J11" i="1"/>
  <c r="F11" i="1"/>
  <c r="AE10" i="1"/>
  <c r="AC10" i="1"/>
  <c r="AA10" i="1"/>
  <c r="Z10" i="1"/>
  <c r="Y10" i="1"/>
  <c r="S10" i="1"/>
  <c r="Q10" i="1"/>
  <c r="O10" i="1"/>
  <c r="M10" i="1"/>
  <c r="K10" i="1"/>
  <c r="I10" i="1"/>
  <c r="G10" i="1"/>
  <c r="E10" i="1"/>
  <c r="D10" i="1"/>
  <c r="AB9" i="1"/>
  <c r="AF9" i="1" s="1"/>
  <c r="W9" i="1"/>
  <c r="V9" i="1"/>
  <c r="U9" i="1"/>
  <c r="P9" i="1"/>
  <c r="F9" i="1"/>
  <c r="AB8" i="1"/>
  <c r="AF8" i="1" s="1"/>
  <c r="W8" i="1"/>
  <c r="V8" i="1"/>
  <c r="U8" i="1"/>
  <c r="P8" i="1"/>
  <c r="L8" i="1"/>
  <c r="H8" i="1"/>
  <c r="F8" i="1"/>
  <c r="AB6" i="1"/>
  <c r="W6" i="1"/>
  <c r="V6" i="1"/>
  <c r="U6" i="1"/>
  <c r="T6" i="1"/>
  <c r="P6" i="1"/>
  <c r="L6" i="1"/>
  <c r="J6" i="1"/>
  <c r="H6" i="1"/>
  <c r="F6" i="1"/>
  <c r="AD5" i="1"/>
  <c r="W5" i="1"/>
  <c r="V5" i="1"/>
  <c r="L5" i="1"/>
  <c r="H5" i="1"/>
  <c r="AE4" i="1"/>
  <c r="AC4" i="1"/>
  <c r="S4" i="1"/>
  <c r="Q4" i="1"/>
  <c r="O4" i="1"/>
  <c r="M4" i="1"/>
  <c r="I4" i="1"/>
  <c r="G4" i="1"/>
  <c r="E4" i="1"/>
  <c r="D4" i="1"/>
  <c r="AD35" i="1" l="1"/>
  <c r="AF35" i="1"/>
  <c r="AB96" i="1"/>
  <c r="U63" i="1"/>
  <c r="V95" i="1"/>
  <c r="U95" i="1"/>
  <c r="U96" i="1"/>
  <c r="V96" i="1"/>
  <c r="V92" i="1"/>
  <c r="V97" i="1"/>
  <c r="W95" i="1"/>
  <c r="W63" i="1"/>
  <c r="AF85" i="1"/>
  <c r="AB95" i="1"/>
  <c r="W92" i="1"/>
  <c r="W97" i="1"/>
  <c r="W96" i="1"/>
  <c r="H4" i="1"/>
  <c r="J4" i="1"/>
  <c r="F4" i="1"/>
  <c r="U92" i="1"/>
  <c r="AD76" i="1"/>
  <c r="AD93" i="1"/>
  <c r="AD97" i="1"/>
  <c r="AF6" i="1"/>
  <c r="AD6" i="1"/>
  <c r="AD40" i="1"/>
  <c r="AF40" i="1"/>
  <c r="AD47" i="1"/>
  <c r="AF47" i="1"/>
  <c r="AF49" i="1"/>
  <c r="AD49" i="1"/>
  <c r="AD51" i="1"/>
  <c r="AF51" i="1"/>
  <c r="AF62" i="1"/>
  <c r="AD62" i="1"/>
  <c r="X91" i="1"/>
  <c r="AF18" i="1"/>
  <c r="AD18" i="1"/>
  <c r="AF25" i="1"/>
  <c r="AD25" i="1"/>
  <c r="AF42" i="1"/>
  <c r="AD42" i="1"/>
  <c r="AD44" i="1"/>
  <c r="AF44" i="1"/>
  <c r="AF21" i="1"/>
  <c r="AD21" i="1"/>
  <c r="AF50" i="1"/>
  <c r="AD50" i="1"/>
  <c r="AD52" i="1"/>
  <c r="AF52" i="1"/>
  <c r="AD56" i="1"/>
  <c r="AF56" i="1"/>
  <c r="AD60" i="1"/>
  <c r="AF60" i="1"/>
  <c r="AF15" i="1"/>
  <c r="AD15" i="1"/>
  <c r="AF17" i="1"/>
  <c r="AD17" i="1"/>
  <c r="AF19" i="1"/>
  <c r="AD19" i="1"/>
  <c r="AF22" i="1"/>
  <c r="AD22" i="1"/>
  <c r="AF24" i="1"/>
  <c r="AD24" i="1"/>
  <c r="AF46" i="1"/>
  <c r="AD46" i="1"/>
  <c r="AF48" i="1"/>
  <c r="AF16" i="1"/>
  <c r="AD16" i="1"/>
  <c r="AD23" i="1"/>
  <c r="AF23" i="1"/>
  <c r="AF29" i="1"/>
  <c r="AD29" i="1"/>
  <c r="AF54" i="1"/>
  <c r="AD54" i="1"/>
  <c r="AD39" i="1"/>
  <c r="AF39" i="1"/>
  <c r="AF41" i="1"/>
  <c r="AD41" i="1"/>
  <c r="AD43" i="1"/>
  <c r="AF43" i="1"/>
  <c r="AF45" i="1"/>
  <c r="AD45" i="1"/>
  <c r="AD59" i="1"/>
  <c r="AF59" i="1"/>
  <c r="X9" i="1"/>
  <c r="H10" i="1"/>
  <c r="N31" i="1"/>
  <c r="X44" i="1"/>
  <c r="J63" i="1"/>
  <c r="R63" i="1"/>
  <c r="F63" i="1"/>
  <c r="L63" i="1"/>
  <c r="L57" i="1"/>
  <c r="F31" i="1"/>
  <c r="P31" i="1"/>
  <c r="L95" i="1"/>
  <c r="L31" i="1"/>
  <c r="L37" i="1"/>
  <c r="L84" i="1"/>
  <c r="L96" i="1"/>
  <c r="H84" i="1"/>
  <c r="H12" i="1"/>
  <c r="T63" i="1"/>
  <c r="J84" i="1"/>
  <c r="R84" i="1"/>
  <c r="N10" i="1"/>
  <c r="J10" i="1"/>
  <c r="R10" i="1"/>
  <c r="N12" i="1"/>
  <c r="H31" i="1"/>
  <c r="T31" i="1"/>
  <c r="U31" i="1"/>
  <c r="N63" i="1"/>
  <c r="F84" i="1"/>
  <c r="X13" i="1"/>
  <c r="X50" i="1"/>
  <c r="P84" i="1"/>
  <c r="AD11" i="1"/>
  <c r="R31" i="1"/>
  <c r="AF73" i="1"/>
  <c r="AD8" i="1"/>
  <c r="F12" i="1"/>
  <c r="AD9" i="1"/>
  <c r="U84" i="1"/>
  <c r="W84" i="1"/>
  <c r="AB92" i="1"/>
  <c r="AD92" i="1" s="1"/>
  <c r="T84" i="1"/>
  <c r="N84" i="1"/>
  <c r="X85" i="1"/>
  <c r="J57" i="1"/>
  <c r="P57" i="1"/>
  <c r="R57" i="1"/>
  <c r="H57" i="1"/>
  <c r="T57" i="1"/>
  <c r="X62" i="1"/>
  <c r="F57" i="1"/>
  <c r="N57" i="1"/>
  <c r="W57" i="1"/>
  <c r="X58" i="1"/>
  <c r="AB57" i="1"/>
  <c r="AD57" i="1" s="1"/>
  <c r="AD58" i="1"/>
  <c r="U57" i="1"/>
  <c r="X60" i="1"/>
  <c r="V63" i="1"/>
  <c r="X81" i="1"/>
  <c r="X71" i="1"/>
  <c r="AD72" i="1"/>
  <c r="X69" i="1"/>
  <c r="X78" i="1"/>
  <c r="AF81" i="1"/>
  <c r="X67" i="1"/>
  <c r="X73" i="1"/>
  <c r="X65" i="1"/>
  <c r="AD82" i="1"/>
  <c r="AD66" i="1"/>
  <c r="AF70" i="1"/>
  <c r="X72" i="1"/>
  <c r="X74" i="1"/>
  <c r="AF76" i="1"/>
  <c r="AD78" i="1"/>
  <c r="AF79" i="1"/>
  <c r="X80" i="1"/>
  <c r="AF83" i="1"/>
  <c r="AD67" i="1"/>
  <c r="AF68" i="1"/>
  <c r="AF75" i="1"/>
  <c r="X66" i="1"/>
  <c r="X70" i="1"/>
  <c r="H63" i="1"/>
  <c r="P63" i="1"/>
  <c r="X68" i="1"/>
  <c r="X76" i="1"/>
  <c r="X79" i="1"/>
  <c r="X75" i="1"/>
  <c r="U37" i="1"/>
  <c r="T37" i="1"/>
  <c r="X43" i="1"/>
  <c r="X40" i="1"/>
  <c r="X41" i="1"/>
  <c r="X42" i="1"/>
  <c r="X56" i="1"/>
  <c r="W37" i="1"/>
  <c r="X45" i="1"/>
  <c r="X49" i="1"/>
  <c r="X48" i="1"/>
  <c r="AF38" i="1"/>
  <c r="X46" i="1"/>
  <c r="X39" i="1"/>
  <c r="X52" i="1"/>
  <c r="X51" i="1"/>
  <c r="H37" i="1"/>
  <c r="P37" i="1"/>
  <c r="J37" i="1"/>
  <c r="Z94" i="1"/>
  <c r="X35" i="1"/>
  <c r="AB31" i="1"/>
  <c r="AD31" i="1" s="1"/>
  <c r="W31" i="1"/>
  <c r="X33" i="1"/>
  <c r="X32" i="1"/>
  <c r="AE94" i="1"/>
  <c r="AC94" i="1"/>
  <c r="U12" i="1"/>
  <c r="AB12" i="1"/>
  <c r="AF12" i="1" s="1"/>
  <c r="X36" i="1"/>
  <c r="V31" i="1"/>
  <c r="AD33" i="1"/>
  <c r="J12" i="1"/>
  <c r="T12" i="1"/>
  <c r="W12" i="1"/>
  <c r="H95" i="1"/>
  <c r="P95" i="1"/>
  <c r="T96" i="1"/>
  <c r="P97" i="1"/>
  <c r="P12" i="1"/>
  <c r="J95" i="1"/>
  <c r="R95" i="1"/>
  <c r="J97" i="1"/>
  <c r="L12" i="1"/>
  <c r="R12" i="1"/>
  <c r="L97" i="1"/>
  <c r="T97" i="1"/>
  <c r="P10" i="1"/>
  <c r="L10" i="1"/>
  <c r="T10" i="1"/>
  <c r="M94" i="1"/>
  <c r="AB10" i="1"/>
  <c r="AF10" i="1" s="1"/>
  <c r="I94" i="1"/>
  <c r="V10" i="1"/>
  <c r="X10" i="1" s="1"/>
  <c r="F10" i="1"/>
  <c r="R96" i="1"/>
  <c r="Q94" i="1"/>
  <c r="W4" i="1"/>
  <c r="U4" i="1"/>
  <c r="N96" i="1"/>
  <c r="AF5" i="1"/>
  <c r="AB4" i="1"/>
  <c r="AD4" i="1" s="1"/>
  <c r="X5" i="1"/>
  <c r="X8" i="1"/>
  <c r="P4" i="1"/>
  <c r="J96" i="1"/>
  <c r="P96" i="1"/>
  <c r="R4" i="1"/>
  <c r="T95" i="1"/>
  <c r="F96" i="1"/>
  <c r="N4" i="1"/>
  <c r="L4" i="1"/>
  <c r="T4" i="1"/>
  <c r="X6" i="1"/>
  <c r="N95" i="1"/>
  <c r="H96" i="1"/>
  <c r="AD13" i="1"/>
  <c r="V12" i="1"/>
  <c r="AD34" i="1"/>
  <c r="X38" i="1"/>
  <c r="V4" i="1"/>
  <c r="X34" i="1"/>
  <c r="AF36" i="1"/>
  <c r="N37" i="1"/>
  <c r="AB37" i="1"/>
  <c r="AD37" i="1" s="1"/>
  <c r="V37" i="1"/>
  <c r="X47" i="1"/>
  <c r="F37" i="1"/>
  <c r="X59" i="1"/>
  <c r="AF32" i="1"/>
  <c r="R37" i="1"/>
  <c r="AD65" i="1"/>
  <c r="AD69" i="1"/>
  <c r="AD71" i="1"/>
  <c r="AD74" i="1"/>
  <c r="AD77" i="1"/>
  <c r="AD80" i="1"/>
  <c r="AB84" i="1"/>
  <c r="AD84" i="1" s="1"/>
  <c r="AF93" i="1"/>
  <c r="G94" i="1"/>
  <c r="K94" i="1"/>
  <c r="O94" i="1"/>
  <c r="S94" i="1"/>
  <c r="H97" i="1"/>
  <c r="V57" i="1"/>
  <c r="AB63" i="1"/>
  <c r="V84" i="1"/>
  <c r="AD85" i="1"/>
  <c r="F97" i="1"/>
  <c r="N97" i="1"/>
  <c r="R97" i="1"/>
  <c r="AD95" i="1" l="1"/>
  <c r="AF95" i="1"/>
  <c r="AF96" i="1"/>
  <c r="AD96" i="1"/>
  <c r="AD12" i="1"/>
  <c r="X37" i="1"/>
  <c r="X4" i="1"/>
  <c r="L94" i="1"/>
  <c r="X63" i="1"/>
  <c r="X12" i="1"/>
  <c r="X84" i="1"/>
  <c r="AF92" i="1"/>
  <c r="X57" i="1"/>
  <c r="AF57" i="1"/>
  <c r="N94" i="1"/>
  <c r="AF31" i="1"/>
  <c r="X31" i="1"/>
  <c r="X96" i="1"/>
  <c r="T94" i="1"/>
  <c r="R94" i="1"/>
  <c r="F94" i="1"/>
  <c r="P94" i="1"/>
  <c r="AD10" i="1"/>
  <c r="U94" i="1"/>
  <c r="AF4" i="1"/>
  <c r="J94" i="1"/>
  <c r="V94" i="1"/>
  <c r="H94" i="1"/>
  <c r="AF84" i="1"/>
  <c r="AF37" i="1"/>
  <c r="X95" i="1"/>
  <c r="W94" i="1"/>
  <c r="AB94" i="1"/>
  <c r="AD63" i="1"/>
  <c r="AF63" i="1"/>
  <c r="X94" i="1" l="1"/>
  <c r="AD94" i="1"/>
  <c r="AF94" i="1"/>
  <c r="AA37" i="1"/>
  <c r="AA95" i="1"/>
  <c r="AA94" i="1" s="1"/>
</calcChain>
</file>

<file path=xl/sharedStrings.xml><?xml version="1.0" encoding="utf-8"?>
<sst xmlns="http://schemas.openxmlformats.org/spreadsheetml/2006/main" count="377" uniqueCount="147">
  <si>
    <t>ส่วนงานวิชาการ/หลักสูตร</t>
  </si>
  <si>
    <t>ระดับ</t>
  </si>
  <si>
    <t>จำนวนผู้สำเร็จการศึกษา</t>
  </si>
  <si>
    <t>ผู้ตอบแบบสอบ ถาม</t>
  </si>
  <si>
    <t>ร้อยละการตอบแบบสอบ ถาม</t>
  </si>
  <si>
    <t>ไม่มีงานทำก่อนการศึกษา มีงานทำหลังจบการศึกษา</t>
  </si>
  <si>
    <t>ไม่มีงานทำก่อนการศึกษา มีงานทำหลังจบการศึกษาและกำลังศึกษาต่อ</t>
  </si>
  <si>
    <t>ยังไม่ได้มีงานทำ</t>
  </si>
  <si>
    <t>ยังไม่มีงานทำและกำลังศึกษาต่อ</t>
  </si>
  <si>
    <t>มีงานทำก่อนจบการศึกษา อยู่ในสายงานเดิมหลังจบการศึกษา</t>
  </si>
  <si>
    <t>มีงานทำก่อนจบการศึกษา เปลี่ยนสายงานหลังจบการศึกษา</t>
  </si>
  <si>
    <t>มีงานทำก่อนจบการศึกษา อยู่ในสายงานเดิมหลังจบการศึกษา เลื่อนระดับ</t>
  </si>
  <si>
    <t>ผู้มีงานทำก่อนจบการศึกษา</t>
  </si>
  <si>
    <t>จำนวนการมีงานทำ</t>
  </si>
  <si>
    <t>เงินเดือน</t>
  </si>
  <si>
    <t>จำนวนผู้มีงานทำทั้งหมด</t>
  </si>
  <si>
    <t>ทำงานตรงสาขา</t>
  </si>
  <si>
    <t>ทำงานไม่ตรงสาขา</t>
  </si>
  <si>
    <t>จำนวน</t>
  </si>
  <si>
    <t>ร้อยละ</t>
  </si>
  <si>
    <t>ตัวตั้ง</t>
  </si>
  <si>
    <t>ตั้งหาร</t>
  </si>
  <si>
    <t>ต่ำสุด</t>
  </si>
  <si>
    <t>สูงสุด</t>
  </si>
  <si>
    <t>เฉลี่ย</t>
  </si>
  <si>
    <t>คณะเทคโนโลยีและการพัฒนาชุมชน</t>
  </si>
  <si>
    <t>วท.บ.</t>
  </si>
  <si>
    <t>พืชศาสตร์</t>
  </si>
  <si>
    <t>ป.ตรี</t>
  </si>
  <si>
    <t>สัตวศาสตร์</t>
  </si>
  <si>
    <t xml:space="preserve">วิทยาศาสตร์และเทคโนโลยีอาหาร </t>
  </si>
  <si>
    <t>วท.ม.</t>
  </si>
  <si>
    <t>การจัดการทรัพยากรการเกษตรอย่างยั่งยืน</t>
  </si>
  <si>
    <t>ป.โท</t>
  </si>
  <si>
    <t xml:space="preserve">คณะนิติศาสตร์ </t>
  </si>
  <si>
    <t>น.บ.</t>
  </si>
  <si>
    <t xml:space="preserve">นิติศาสตร์ </t>
  </si>
  <si>
    <t xml:space="preserve">คณะมนุษยศาสตร์และสังคมศาสตร์ </t>
  </si>
  <si>
    <t xml:space="preserve">รป.บ. </t>
  </si>
  <si>
    <t>การปกครองท้องถิ่น</t>
  </si>
  <si>
    <t>ภูมิศาสตร์</t>
  </si>
  <si>
    <t>ศศ.บ.</t>
  </si>
  <si>
    <t xml:space="preserve">การจัดการทรัพยากรมนุษย์ </t>
  </si>
  <si>
    <t>การพัฒนาชุมชน</t>
  </si>
  <si>
    <t xml:space="preserve">ประวัติศาสตร์ </t>
  </si>
  <si>
    <t xml:space="preserve">ภาษาจีน </t>
  </si>
  <si>
    <t xml:space="preserve">ภาษาไทย </t>
  </si>
  <si>
    <t xml:space="preserve">ศศ.บ. </t>
  </si>
  <si>
    <t xml:space="preserve">ภาษามลายู </t>
  </si>
  <si>
    <t xml:space="preserve">ภาษาอังกฤษ </t>
  </si>
  <si>
    <t>สารสนเทศศึกษา</t>
  </si>
  <si>
    <t>ศศ.ม.</t>
  </si>
  <si>
    <t>จิตวิทยาให้คำปรึกษา</t>
  </si>
  <si>
    <t>การบริหารและพัฒนาสังคม</t>
  </si>
  <si>
    <t>ภาษาไทย</t>
  </si>
  <si>
    <t xml:space="preserve">ไทยคดีศึกษา </t>
  </si>
  <si>
    <t>ปร.ด.</t>
  </si>
  <si>
    <t>วัฒนธรรมศึกษา</t>
  </si>
  <si>
    <t>ป.เอก</t>
  </si>
  <si>
    <t xml:space="preserve">คณะวิทยาการสุขภาพและการกีฬา </t>
  </si>
  <si>
    <t xml:space="preserve">สาธารณสุขศาสตร์ </t>
  </si>
  <si>
    <t xml:space="preserve">วิทยาศาสตร์การกีฬา </t>
  </si>
  <si>
    <t>พท.บ.</t>
  </si>
  <si>
    <t>การแพทย์แผนไทย</t>
  </si>
  <si>
    <t xml:space="preserve">สุขศาสตร์อุตสาหกรรมและความปลอดภัย </t>
  </si>
  <si>
    <t>การจัดการระบบสุขภาพ</t>
  </si>
  <si>
    <t>คณะวิทยาศาสตร์</t>
  </si>
  <si>
    <t xml:space="preserve">คณิตศาสตร์ </t>
  </si>
  <si>
    <t>เคมี</t>
  </si>
  <si>
    <t xml:space="preserve">เคมีอุตสาหกรรม </t>
  </si>
  <si>
    <t>ชีววิทยา</t>
  </si>
  <si>
    <t>เทคโนโลยีสารสนเทศ</t>
  </si>
  <si>
    <t>ฟิสิกส์</t>
  </si>
  <si>
    <t xml:space="preserve">วิทยาการคอมพิวเตอร์ </t>
  </si>
  <si>
    <t xml:space="preserve">วิทยาศาสตร์การเพาะเลี้ยงสัตว์น้ำ </t>
  </si>
  <si>
    <t xml:space="preserve">วิทยาศาสตร์สิ่งแวดล้อม </t>
  </si>
  <si>
    <t>สถิติ</t>
  </si>
  <si>
    <t>จุลชีววิทยา</t>
  </si>
  <si>
    <t>เทคโนโลยีและการจัดการพลังงาน</t>
  </si>
  <si>
    <t>เคมีประยุกต์</t>
  </si>
  <si>
    <t xml:space="preserve">ชีววิทยา </t>
  </si>
  <si>
    <t>เทคโนโลยีชีวภาพ</t>
  </si>
  <si>
    <t>วทม.</t>
  </si>
  <si>
    <t>คณิตศาสตร์และคณิตศาสตรศึกษา</t>
  </si>
  <si>
    <t xml:space="preserve">ฟิสิกส์ </t>
  </si>
  <si>
    <t>คณะศิลปกรรมศาสตร์</t>
  </si>
  <si>
    <t>ดศ.บ.</t>
  </si>
  <si>
    <t>ดุริยางคศาสตร์สากล</t>
  </si>
  <si>
    <t>ดุริยางคศาสตร์ไทย</t>
  </si>
  <si>
    <t>ศป.บ.</t>
  </si>
  <si>
    <t xml:space="preserve">ทัศนศิลป์ </t>
  </si>
  <si>
    <t xml:space="preserve">ศิลปะการแสดง </t>
  </si>
  <si>
    <t xml:space="preserve">คณะศึกษาศาสตร์ </t>
  </si>
  <si>
    <t>ป.บัณฑิต</t>
  </si>
  <si>
    <t>กศ.บ.</t>
  </si>
  <si>
    <t xml:space="preserve">การวัดและประเมินทางการศึกษา (4 ปี) </t>
  </si>
  <si>
    <t>การศึกษาปฐมวัย (5 ปี)</t>
  </si>
  <si>
    <t xml:space="preserve">คณิตศาสตร์ (5 ปี) </t>
  </si>
  <si>
    <t xml:space="preserve">เทคโนโลยีและสื่อสารการศึกษา (4 ปี) </t>
  </si>
  <si>
    <t xml:space="preserve">พลศึกษา (5 ปี) </t>
  </si>
  <si>
    <t>ภาษาไทย (5 ปี)</t>
  </si>
  <si>
    <t xml:space="preserve">ภาษาอังกฤษ (5 ปี) </t>
  </si>
  <si>
    <t xml:space="preserve">วิทยาศาสตร์ - เคมี (5 ปี) </t>
  </si>
  <si>
    <t xml:space="preserve">วิทยาศาสตร์ - ชีววิทยา (5 ปี) </t>
  </si>
  <si>
    <t>วิทยาศาสตร์ - ฟิสิกส์ (5 ปี)</t>
  </si>
  <si>
    <t xml:space="preserve">สังคมศึกษา (5 ปี) </t>
  </si>
  <si>
    <t>กศ.ม.</t>
  </si>
  <si>
    <t xml:space="preserve">การบริหารการศึกษา </t>
  </si>
  <si>
    <t xml:space="preserve">การวิจัยและประเมิน 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</si>
  <si>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</si>
  <si>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</si>
  <si>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</si>
  <si>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พลศึกษา</t>
  </si>
  <si>
    <t>หลักสูตรและการสอน</t>
  </si>
  <si>
    <t>คณะเศรษฐศาสตร์และบริหารธุรกิจ</t>
  </si>
  <si>
    <t>บช.บ.</t>
  </si>
  <si>
    <t xml:space="preserve">การบัญชี </t>
  </si>
  <si>
    <t>บธ.บ.</t>
  </si>
  <si>
    <t>ศ.บ.</t>
  </si>
  <si>
    <t xml:space="preserve">เศรษฐศาสตร์ </t>
  </si>
  <si>
    <t>บธ.ม.</t>
  </si>
  <si>
    <t xml:space="preserve">การจัดการธุรกิจ </t>
  </si>
  <si>
    <t>วิทยาลัยนานาชาติ</t>
  </si>
  <si>
    <t xml:space="preserve">การพัฒนาที่ยั่งยืน </t>
  </si>
  <si>
    <t>มหาวิทยาลัยทักษิณ</t>
  </si>
  <si>
    <t xml:space="preserve">  - ระดับปริญญาตรี</t>
  </si>
  <si>
    <t xml:space="preserve">  - ระดับปริญญาโท</t>
  </si>
  <si>
    <t xml:space="preserve">  - ระดับปริญญาเอก</t>
  </si>
  <si>
    <r>
      <t xml:space="preserve">ข้อมูลการได้งานทำของบัณฑิต  </t>
    </r>
    <r>
      <rPr>
        <b/>
        <u/>
        <sz val="20"/>
        <color indexed="30"/>
        <rFont val="TH SarabunPSK"/>
        <family val="2"/>
      </rPr>
      <t>ประจำปีการศึกษา 2561 (ผู้สำเร็จการศึกษาในปีการศึกษา 2560)</t>
    </r>
  </si>
  <si>
    <t>นิเทศศาสตร์</t>
  </si>
  <si>
    <t>ศิลปะการออกแบบ</t>
  </si>
  <si>
    <t>การจัดการการค้าปลีก</t>
  </si>
  <si>
    <t>การตลาด</t>
  </si>
  <si>
    <t>การจัดการธุรกิจการค้าสมัยใหม่</t>
  </si>
  <si>
    <t>การประกอบการและการจัดการ</t>
  </si>
  <si>
    <t>เทคโนโลยีการเกษตรและการพัฒนาชุมชน</t>
  </si>
  <si>
    <t>วิทยาศาสตรศึกษา</t>
  </si>
  <si>
    <t>ภูมิสารสนเทศเพื่อการจัดการเชิงพื้นที่</t>
  </si>
  <si>
    <t>วิชาชีพครู</t>
  </si>
  <si>
    <t>ภาษาญี่ปุ่น</t>
  </si>
  <si>
    <t>-</t>
  </si>
  <si>
    <t>วิทยาลัยการจัดการเพื่อการพัฒนา</t>
  </si>
  <si>
    <t>การบริหารงานตำรวจและกระบวนการฯ*</t>
  </si>
  <si>
    <t>การบริหารทรัพยากรมนุษย์*</t>
  </si>
  <si>
    <t>การปกครองท้องถิ่น*</t>
  </si>
  <si>
    <t>รป.บ.</t>
  </si>
  <si>
    <t>นศ.บ.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</si>
</sst>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##0"/>
    <numFmt numFmtId="188" formatCode="#,##0.00_ ;\-#,##0.00\ "/>
    <numFmt numFmtId="189" formatCode="#,##0_ ;\-#,##0\ "/>
    <numFmt numFmtId="190" formatCode="###0.0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rgb="FF0070C0"/>
      <name val="TH SarabunPSK"/>
      <family val="2"/>
    </font>
    <font>
      <b/>
      <u/>
      <sz val="20"/>
      <color indexed="3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i/>
      <sz val="11"/>
      <color theme="1"/>
      <name val="Tahoma"/>
      <family val="2"/>
      <scheme val="minor"/>
    </font>
    <font>
      <b/>
      <sz val="12"/>
      <color rgb="FF0A010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188" fontId="8" fillId="0" borderId="10" xfId="1" applyNumberFormat="1" applyFont="1" applyFill="1" applyBorder="1" applyAlignment="1">
      <alignment horizontal="center" vertical="top"/>
    </xf>
    <xf numFmtId="2" fontId="8" fillId="3" borderId="10" xfId="1" applyNumberFormat="1" applyFont="1" applyFill="1" applyBorder="1" applyAlignment="1">
      <alignment horizontal="center" vertical="top"/>
    </xf>
    <xf numFmtId="3" fontId="0" fillId="0" borderId="0" xfId="0" applyNumberFormat="1"/>
    <xf numFmtId="0" fontId="8" fillId="0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2" fontId="8" fillId="0" borderId="10" xfId="1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/>
    </xf>
    <xf numFmtId="0" fontId="8" fillId="0" borderId="10" xfId="3" applyNumberFormat="1" applyFont="1" applyBorder="1" applyAlignment="1">
      <alignment horizontal="center" vertical="top"/>
    </xf>
    <xf numFmtId="187" fontId="8" fillId="0" borderId="10" xfId="4" applyNumberFormat="1" applyFont="1" applyBorder="1" applyAlignment="1">
      <alignment horizontal="center" vertical="center"/>
    </xf>
    <xf numFmtId="188" fontId="8" fillId="0" borderId="10" xfId="1" applyNumberFormat="1" applyFont="1" applyBorder="1" applyAlignment="1">
      <alignment horizontal="center" vertical="top"/>
    </xf>
    <xf numFmtId="0" fontId="8" fillId="0" borderId="10" xfId="4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87" fontId="8" fillId="0" borderId="10" xfId="4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top"/>
    </xf>
    <xf numFmtId="2" fontId="8" fillId="3" borderId="10" xfId="1" applyNumberFormat="1" applyFont="1" applyFill="1" applyBorder="1" applyAlignment="1">
      <alignment horizontal="center" vertical="center"/>
    </xf>
    <xf numFmtId="0" fontId="8" fillId="0" borderId="10" xfId="5" applyNumberFormat="1" applyFont="1" applyBorder="1" applyAlignment="1">
      <alignment horizontal="center" vertical="top"/>
    </xf>
    <xf numFmtId="187" fontId="8" fillId="0" borderId="10" xfId="6" applyNumberFormat="1" applyFont="1" applyBorder="1" applyAlignment="1">
      <alignment horizontal="center" vertical="center"/>
    </xf>
    <xf numFmtId="0" fontId="8" fillId="0" borderId="10" xfId="6" applyNumberFormat="1" applyFont="1" applyBorder="1" applyAlignment="1">
      <alignment horizontal="center" vertical="top"/>
    </xf>
    <xf numFmtId="187" fontId="8" fillId="0" borderId="10" xfId="7" applyNumberFormat="1" applyFont="1" applyBorder="1" applyAlignment="1">
      <alignment horizontal="center" vertical="center"/>
    </xf>
    <xf numFmtId="0" fontId="8" fillId="0" borderId="10" xfId="7" applyNumberFormat="1" applyFont="1" applyBorder="1" applyAlignment="1">
      <alignment horizontal="center" vertical="top"/>
    </xf>
    <xf numFmtId="187" fontId="8" fillId="0" borderId="10" xfId="7" applyNumberFormat="1" applyFont="1" applyFill="1" applyBorder="1" applyAlignment="1">
      <alignment horizontal="center" vertical="center"/>
    </xf>
    <xf numFmtId="187" fontId="8" fillId="3" borderId="10" xfId="7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top" wrapText="1"/>
    </xf>
    <xf numFmtId="4" fontId="8" fillId="0" borderId="10" xfId="1" applyNumberFormat="1" applyFont="1" applyBorder="1" applyAlignment="1">
      <alignment horizontal="center" vertical="top"/>
    </xf>
    <xf numFmtId="187" fontId="8" fillId="0" borderId="10" xfId="8" applyNumberFormat="1" applyFont="1" applyBorder="1" applyAlignment="1">
      <alignment horizontal="center" vertical="top"/>
    </xf>
    <xf numFmtId="0" fontId="8" fillId="0" borderId="10" xfId="8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" fontId="8" fillId="3" borderId="10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187" fontId="8" fillId="3" borderId="10" xfId="9" applyNumberFormat="1" applyFont="1" applyFill="1" applyBorder="1" applyAlignment="1">
      <alignment horizontal="center" vertical="top"/>
    </xf>
    <xf numFmtId="0" fontId="8" fillId="3" borderId="10" xfId="9" applyNumberFormat="1" applyFont="1" applyFill="1" applyBorder="1" applyAlignment="1">
      <alignment horizontal="center" vertical="top"/>
    </xf>
    <xf numFmtId="187" fontId="8" fillId="0" borderId="10" xfId="9" applyNumberFormat="1" applyFont="1" applyBorder="1" applyAlignment="1">
      <alignment horizontal="center" vertical="top"/>
    </xf>
    <xf numFmtId="0" fontId="8" fillId="0" borderId="10" xfId="9" applyNumberFormat="1" applyFont="1" applyBorder="1" applyAlignment="1">
      <alignment horizontal="center" vertical="top"/>
    </xf>
    <xf numFmtId="187" fontId="8" fillId="0" borderId="10" xfId="9" applyNumberFormat="1" applyFont="1" applyFill="1" applyBorder="1" applyAlignment="1">
      <alignment horizontal="center" vertical="top"/>
    </xf>
    <xf numFmtId="189" fontId="8" fillId="0" borderId="10" xfId="1" applyNumberFormat="1" applyFont="1" applyFill="1" applyBorder="1" applyAlignment="1">
      <alignment horizontal="center" vertical="top"/>
    </xf>
    <xf numFmtId="187" fontId="8" fillId="0" borderId="10" xfId="10" applyNumberFormat="1" applyFont="1" applyBorder="1" applyAlignment="1">
      <alignment horizontal="center" vertical="top"/>
    </xf>
    <xf numFmtId="0" fontId="8" fillId="0" borderId="10" xfId="1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188" fontId="8" fillId="0" borderId="10" xfId="0" applyNumberFormat="1" applyFont="1" applyFill="1" applyBorder="1" applyAlignment="1">
      <alignment horizontal="center" vertical="top"/>
    </xf>
    <xf numFmtId="2" fontId="0" fillId="0" borderId="0" xfId="0" applyNumberFormat="1"/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1" applyNumberFormat="1" applyFont="1" applyFill="1" applyBorder="1" applyAlignment="1">
      <alignment horizontal="center" vertical="top"/>
    </xf>
    <xf numFmtId="187" fontId="5" fillId="4" borderId="10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88" fontId="5" fillId="4" borderId="10" xfId="1" applyNumberFormat="1" applyFont="1" applyFill="1" applyBorder="1" applyAlignment="1">
      <alignment horizontal="center" vertical="top"/>
    </xf>
    <xf numFmtId="4" fontId="7" fillId="4" borderId="10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vertical="top"/>
    </xf>
    <xf numFmtId="4" fontId="5" fillId="4" borderId="10" xfId="0" applyNumberFormat="1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/>
    </xf>
    <xf numFmtId="0" fontId="5" fillId="4" borderId="10" xfId="0" applyNumberFormat="1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center" vertical="top"/>
    </xf>
    <xf numFmtId="187" fontId="5" fillId="4" borderId="10" xfId="0" applyNumberFormat="1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top"/>
    </xf>
    <xf numFmtId="0" fontId="5" fillId="5" borderId="3" xfId="0" applyFont="1" applyFill="1" applyBorder="1" applyAlignment="1">
      <alignment wrapText="1"/>
    </xf>
    <xf numFmtId="3" fontId="5" fillId="5" borderId="3" xfId="0" applyNumberFormat="1" applyFont="1" applyFill="1" applyBorder="1" applyAlignment="1">
      <alignment horizontal="center" vertical="top"/>
    </xf>
    <xf numFmtId="2" fontId="5" fillId="5" borderId="3" xfId="1" applyNumberFormat="1" applyFont="1" applyFill="1" applyBorder="1" applyAlignment="1">
      <alignment horizontal="center" vertical="top"/>
    </xf>
    <xf numFmtId="4" fontId="5" fillId="5" borderId="3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/>
    </xf>
    <xf numFmtId="2" fontId="5" fillId="5" borderId="3" xfId="0" applyNumberFormat="1" applyFont="1" applyFill="1" applyBorder="1" applyAlignment="1">
      <alignment horizontal="center" vertical="top"/>
    </xf>
    <xf numFmtId="188" fontId="5" fillId="5" borderId="3" xfId="1" applyNumberFormat="1" applyFont="1" applyFill="1" applyBorder="1" applyAlignment="1">
      <alignment horizontal="center" vertical="top"/>
    </xf>
    <xf numFmtId="43" fontId="5" fillId="5" borderId="3" xfId="1" applyFont="1" applyFill="1" applyBorder="1" applyAlignment="1">
      <alignment horizontal="center" vertical="top"/>
    </xf>
    <xf numFmtId="2" fontId="5" fillId="5" borderId="10" xfId="1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 wrapText="1"/>
    </xf>
    <xf numFmtId="190" fontId="8" fillId="0" borderId="10" xfId="0" applyNumberFormat="1" applyFont="1" applyFill="1" applyBorder="1" applyAlignment="1">
      <alignment horizontal="center" vertical="top"/>
    </xf>
    <xf numFmtId="187" fontId="8" fillId="0" borderId="10" xfId="10" applyNumberFormat="1" applyFont="1" applyFill="1" applyBorder="1" applyAlignment="1">
      <alignment horizontal="center" vertical="top"/>
    </xf>
    <xf numFmtId="1" fontId="8" fillId="0" borderId="10" xfId="10" applyNumberFormat="1" applyFont="1" applyFill="1" applyBorder="1" applyAlignment="1">
      <alignment horizontal="center" vertical="top"/>
    </xf>
    <xf numFmtId="0" fontId="8" fillId="0" borderId="10" xfId="10" applyNumberFormat="1" applyFont="1" applyFill="1" applyBorder="1" applyAlignment="1">
      <alignment horizontal="center" vertical="top"/>
    </xf>
    <xf numFmtId="0" fontId="8" fillId="0" borderId="10" xfId="7" applyNumberFormat="1" applyFont="1" applyFill="1" applyBorder="1" applyAlignment="1">
      <alignment horizontal="center" vertical="top"/>
    </xf>
    <xf numFmtId="0" fontId="8" fillId="0" borderId="10" xfId="4" applyNumberFormat="1" applyFont="1" applyFill="1" applyBorder="1" applyAlignment="1">
      <alignment horizontal="center" vertical="top"/>
    </xf>
    <xf numFmtId="187" fontId="8" fillId="0" borderId="10" xfId="2" applyNumberFormat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top"/>
    </xf>
    <xf numFmtId="3" fontId="8" fillId="0" borderId="10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187" fontId="8" fillId="0" borderId="10" xfId="2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top"/>
    </xf>
    <xf numFmtId="1" fontId="8" fillId="0" borderId="10" xfId="1" applyNumberFormat="1" applyFont="1" applyFill="1" applyBorder="1" applyAlignment="1">
      <alignment horizontal="center" vertical="top"/>
    </xf>
    <xf numFmtId="3" fontId="8" fillId="0" borderId="10" xfId="2" applyNumberFormat="1" applyFont="1" applyFill="1" applyBorder="1" applyAlignment="1">
      <alignment horizontal="center" vertical="top"/>
    </xf>
    <xf numFmtId="0" fontId="8" fillId="0" borderId="10" xfId="2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87" fontId="0" fillId="0" borderId="0" xfId="0" applyNumberFormat="1"/>
    <xf numFmtId="1" fontId="0" fillId="0" borderId="0" xfId="0" applyNumberFormat="1"/>
    <xf numFmtId="187" fontId="10" fillId="0" borderId="10" xfId="9" applyNumberFormat="1" applyFont="1" applyFill="1" applyBorder="1" applyAlignment="1">
      <alignment horizontal="center" vertical="top"/>
    </xf>
    <xf numFmtId="0" fontId="11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/>
  </cellXfs>
  <cellStyles count="12">
    <cellStyle name="Comma 2" xfId="11"/>
    <cellStyle name="Normal_Sheet2" xfId="2"/>
    <cellStyle name="Normal_นิติ" xfId="3"/>
    <cellStyle name="Normal_บัณฑิต" xfId="5"/>
    <cellStyle name="Normal_มนุษ" xfId="4"/>
    <cellStyle name="Normal_วสก" xfId="6"/>
    <cellStyle name="Normal_วิทย" xfId="7"/>
    <cellStyle name="Normal_ศิลป" xfId="8"/>
    <cellStyle name="Normal_ศึกษา" xfId="9"/>
    <cellStyle name="Normal_เศรษ" xfId="10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abSelected="1" topLeftCell="A76" zoomScale="80" zoomScaleNormal="80" workbookViewId="0">
      <pane xSplit="2" topLeftCell="P1" activePane="topRight" state="frozen"/>
      <selection activeCell="B1" sqref="B1"/>
      <selection pane="topRight" activeCell="H51" sqref="H51"/>
    </sheetView>
  </sheetViews>
  <sheetFormatPr defaultRowHeight="14.25" x14ac:dyDescent="0.2"/>
  <cols>
    <col min="1" max="1" width="9" customWidth="1"/>
    <col min="2" max="2" width="33.625" customWidth="1"/>
    <col min="3" max="3" width="7.875" customWidth="1"/>
    <col min="4" max="19" width="9" customWidth="1"/>
    <col min="20" max="20" width="9.25" customWidth="1"/>
    <col min="21" max="24" width="9" customWidth="1"/>
    <col min="25" max="25" width="11" customWidth="1"/>
    <col min="26" max="26" width="13.125" customWidth="1"/>
    <col min="27" max="27" width="10.875" customWidth="1"/>
    <col min="28" max="28" width="9" customWidth="1"/>
    <col min="30" max="30" width="9" customWidth="1"/>
  </cols>
  <sheetData>
    <row r="1" spans="1:33" ht="26.25" x14ac:dyDescent="0.35">
      <c r="A1" s="1" t="s">
        <v>128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5"/>
      <c r="V1" s="3"/>
      <c r="W1" s="3"/>
      <c r="X1" s="3"/>
      <c r="Y1" s="4"/>
      <c r="Z1" s="4"/>
      <c r="AA1" s="4"/>
      <c r="AB1" s="6"/>
      <c r="AC1" s="4"/>
      <c r="AD1" s="4"/>
      <c r="AE1" s="4"/>
      <c r="AF1" s="4"/>
    </row>
    <row r="2" spans="1:33" ht="95.25" customHeight="1" x14ac:dyDescent="0.2">
      <c r="A2" s="116" t="s">
        <v>0</v>
      </c>
      <c r="B2" s="117"/>
      <c r="C2" s="120" t="s">
        <v>1</v>
      </c>
      <c r="D2" s="120" t="s">
        <v>2</v>
      </c>
      <c r="E2" s="120" t="s">
        <v>3</v>
      </c>
      <c r="F2" s="122" t="s">
        <v>4</v>
      </c>
      <c r="G2" s="114" t="s">
        <v>5</v>
      </c>
      <c r="H2" s="115"/>
      <c r="I2" s="114" t="s">
        <v>6</v>
      </c>
      <c r="J2" s="115"/>
      <c r="K2" s="114" t="s">
        <v>7</v>
      </c>
      <c r="L2" s="115"/>
      <c r="M2" s="114" t="s">
        <v>8</v>
      </c>
      <c r="N2" s="115"/>
      <c r="O2" s="114" t="s">
        <v>9</v>
      </c>
      <c r="P2" s="115"/>
      <c r="Q2" s="114" t="s">
        <v>10</v>
      </c>
      <c r="R2" s="115"/>
      <c r="S2" s="114" t="s">
        <v>11</v>
      </c>
      <c r="T2" s="115"/>
      <c r="U2" s="120" t="s">
        <v>12</v>
      </c>
      <c r="V2" s="126" t="s">
        <v>13</v>
      </c>
      <c r="W2" s="127"/>
      <c r="X2" s="128"/>
      <c r="Y2" s="129" t="s">
        <v>14</v>
      </c>
      <c r="Z2" s="130"/>
      <c r="AA2" s="131"/>
      <c r="AB2" s="132" t="s">
        <v>15</v>
      </c>
      <c r="AC2" s="124" t="s">
        <v>16</v>
      </c>
      <c r="AD2" s="125"/>
      <c r="AE2" s="124" t="s">
        <v>17</v>
      </c>
      <c r="AF2" s="125"/>
    </row>
    <row r="3" spans="1:33" ht="21" x14ac:dyDescent="0.2">
      <c r="A3" s="118"/>
      <c r="B3" s="119"/>
      <c r="C3" s="121"/>
      <c r="D3" s="121"/>
      <c r="E3" s="121"/>
      <c r="F3" s="123"/>
      <c r="G3" s="7" t="s">
        <v>18</v>
      </c>
      <c r="H3" s="7" t="s">
        <v>19</v>
      </c>
      <c r="I3" s="7" t="s">
        <v>18</v>
      </c>
      <c r="J3" s="7" t="s">
        <v>19</v>
      </c>
      <c r="K3" s="7" t="s">
        <v>18</v>
      </c>
      <c r="L3" s="7" t="s">
        <v>19</v>
      </c>
      <c r="M3" s="7" t="s">
        <v>18</v>
      </c>
      <c r="N3" s="7" t="s">
        <v>19</v>
      </c>
      <c r="O3" s="8" t="s">
        <v>18</v>
      </c>
      <c r="P3" s="8" t="s">
        <v>19</v>
      </c>
      <c r="Q3" s="8" t="s">
        <v>18</v>
      </c>
      <c r="R3" s="8" t="s">
        <v>19</v>
      </c>
      <c r="S3" s="8" t="s">
        <v>18</v>
      </c>
      <c r="T3" s="8" t="s">
        <v>19</v>
      </c>
      <c r="U3" s="121"/>
      <c r="V3" s="9" t="s">
        <v>20</v>
      </c>
      <c r="W3" s="9" t="s">
        <v>21</v>
      </c>
      <c r="X3" s="9" t="s">
        <v>19</v>
      </c>
      <c r="Y3" s="9" t="s">
        <v>22</v>
      </c>
      <c r="Z3" s="9" t="s">
        <v>23</v>
      </c>
      <c r="AA3" s="10" t="s">
        <v>24</v>
      </c>
      <c r="AB3" s="133"/>
      <c r="AC3" s="7" t="s">
        <v>18</v>
      </c>
      <c r="AD3" s="7" t="s">
        <v>19</v>
      </c>
      <c r="AE3" s="7" t="s">
        <v>18</v>
      </c>
      <c r="AF3" s="7" t="s">
        <v>19</v>
      </c>
    </row>
    <row r="4" spans="1:33" ht="21" x14ac:dyDescent="0.2">
      <c r="A4" s="62"/>
      <c r="B4" s="63" t="s">
        <v>25</v>
      </c>
      <c r="C4" s="64"/>
      <c r="D4" s="65">
        <f>SUM(D5:D9)</f>
        <v>72</v>
      </c>
      <c r="E4" s="65">
        <f>SUM(E5:E9)</f>
        <v>59</v>
      </c>
      <c r="F4" s="66">
        <f>E4*100/D4</f>
        <v>81.944444444444443</v>
      </c>
      <c r="G4" s="67">
        <f>SUM(G5:G9)</f>
        <v>26</v>
      </c>
      <c r="H4" s="66">
        <f>G4*100/E4</f>
        <v>44.067796610169495</v>
      </c>
      <c r="I4" s="65">
        <f>SUM(I5:I9)</f>
        <v>3</v>
      </c>
      <c r="J4" s="68">
        <f>I4*100/E4</f>
        <v>5.0847457627118642</v>
      </c>
      <c r="K4" s="69">
        <f>SUM(K5:K9)</f>
        <v>15</v>
      </c>
      <c r="L4" s="68">
        <f>K4*100/E4</f>
        <v>25.423728813559322</v>
      </c>
      <c r="M4" s="65">
        <f>SUM(M5:M9)</f>
        <v>2</v>
      </c>
      <c r="N4" s="68">
        <f>M4*100/E4</f>
        <v>3.3898305084745761</v>
      </c>
      <c r="O4" s="69">
        <f>O5+O6+O8+O9</f>
        <v>7</v>
      </c>
      <c r="P4" s="68">
        <f>O4*100/E4</f>
        <v>11.864406779661017</v>
      </c>
      <c r="Q4" s="69">
        <f>SUM(Q5:Q9)</f>
        <v>3</v>
      </c>
      <c r="R4" s="68">
        <f>Q4*100/E4</f>
        <v>5.0847457627118642</v>
      </c>
      <c r="S4" s="69">
        <f>SUM(S5:S9)</f>
        <v>3</v>
      </c>
      <c r="T4" s="68">
        <f>S4*100/E4</f>
        <v>5.0847457627118642</v>
      </c>
      <c r="U4" s="69">
        <f>SUM(U5:U9)</f>
        <v>13</v>
      </c>
      <c r="V4" s="69">
        <f>SUM(V5:V9)</f>
        <v>35</v>
      </c>
      <c r="W4" s="69">
        <f>SUM(W5:W9)</f>
        <v>50</v>
      </c>
      <c r="X4" s="68">
        <f>V4*100/W4</f>
        <v>70</v>
      </c>
      <c r="Y4" s="70">
        <f>MIN(Y5:Y9)</f>
        <v>7000</v>
      </c>
      <c r="Z4" s="70">
        <f>MAX(Z5:Z9)</f>
        <v>24000</v>
      </c>
      <c r="AA4" s="71">
        <f>AVERAGE(AA5:AA9)</f>
        <v>13764.547999999999</v>
      </c>
      <c r="AB4" s="72">
        <f>SUM(AB5:AB9)</f>
        <v>42</v>
      </c>
      <c r="AC4" s="72">
        <f>SUM(AC5:AC9)</f>
        <v>24</v>
      </c>
      <c r="AD4" s="66">
        <f>AC4*100/$AB4</f>
        <v>57.142857142857146</v>
      </c>
      <c r="AE4" s="72">
        <f>SUM(AE5:AE9)</f>
        <v>18</v>
      </c>
      <c r="AF4" s="66">
        <f>AE4*100/$AB4</f>
        <v>42.857142857142854</v>
      </c>
    </row>
    <row r="5" spans="1:33" ht="21" x14ac:dyDescent="0.2">
      <c r="A5" s="11" t="s">
        <v>26</v>
      </c>
      <c r="B5" s="12" t="s">
        <v>27</v>
      </c>
      <c r="C5" s="11" t="s">
        <v>28</v>
      </c>
      <c r="D5" s="13">
        <v>7</v>
      </c>
      <c r="E5" s="13">
        <v>5</v>
      </c>
      <c r="F5" s="14">
        <f>E5*100/D5</f>
        <v>71.428571428571431</v>
      </c>
      <c r="G5" s="100">
        <v>2</v>
      </c>
      <c r="H5" s="14">
        <f>G5*100/E5</f>
        <v>40</v>
      </c>
      <c r="I5" s="13">
        <v>0</v>
      </c>
      <c r="J5" s="15">
        <f t="shared" ref="J5:J35" si="0">I5*100/E5</f>
        <v>0</v>
      </c>
      <c r="K5" s="16">
        <v>1</v>
      </c>
      <c r="L5" s="15">
        <f>K5*100/E5</f>
        <v>20</v>
      </c>
      <c r="M5" s="16">
        <v>1</v>
      </c>
      <c r="N5" s="15">
        <f>M5*100/E5</f>
        <v>20</v>
      </c>
      <c r="O5" s="16">
        <v>1</v>
      </c>
      <c r="P5" s="15">
        <f t="shared" ref="P5:P36" si="1">O5*100/E5</f>
        <v>20</v>
      </c>
      <c r="Q5" s="16">
        <v>0</v>
      </c>
      <c r="R5" s="15">
        <f>Q5*100/$E5</f>
        <v>0</v>
      </c>
      <c r="S5" s="16">
        <v>0</v>
      </c>
      <c r="T5" s="15">
        <v>0</v>
      </c>
      <c r="U5" s="16">
        <f>S5+O5+Q5</f>
        <v>1</v>
      </c>
      <c r="V5" s="17">
        <f>G5+I5+Q5+S5</f>
        <v>2</v>
      </c>
      <c r="W5" s="17">
        <f>E5-M5-O5</f>
        <v>3</v>
      </c>
      <c r="X5" s="18">
        <f>V5*100/W5</f>
        <v>66.666666666666671</v>
      </c>
      <c r="Y5" s="19">
        <v>12000</v>
      </c>
      <c r="Z5" s="29">
        <v>13000</v>
      </c>
      <c r="AA5" s="43">
        <v>12666.67</v>
      </c>
      <c r="AB5" s="101">
        <f>SUM(O5+Q5+S5+G5+I5)</f>
        <v>3</v>
      </c>
      <c r="AC5" s="102">
        <v>1</v>
      </c>
      <c r="AD5" s="20">
        <f>(AC5*100)/AB5</f>
        <v>33.333333333333336</v>
      </c>
      <c r="AE5" s="102">
        <v>2</v>
      </c>
      <c r="AF5" s="20">
        <f>AE5*100/AB5</f>
        <v>66.666666666666671</v>
      </c>
      <c r="AG5" s="111"/>
    </row>
    <row r="6" spans="1:33" ht="21" x14ac:dyDescent="0.2">
      <c r="A6" s="11" t="s">
        <v>26</v>
      </c>
      <c r="B6" s="12" t="s">
        <v>29</v>
      </c>
      <c r="C6" s="11" t="s">
        <v>28</v>
      </c>
      <c r="D6" s="13">
        <v>32</v>
      </c>
      <c r="E6" s="13">
        <v>28</v>
      </c>
      <c r="F6" s="14">
        <f t="shared" ref="F6:F79" si="2">E6*100/D6</f>
        <v>87.5</v>
      </c>
      <c r="G6" s="100">
        <v>13</v>
      </c>
      <c r="H6" s="14">
        <f t="shared" ref="H6:H36" si="3">G6*100/E6</f>
        <v>46.428571428571431</v>
      </c>
      <c r="I6" s="13">
        <v>1</v>
      </c>
      <c r="J6" s="15">
        <f t="shared" si="0"/>
        <v>3.5714285714285716</v>
      </c>
      <c r="K6" s="16">
        <v>6</v>
      </c>
      <c r="L6" s="15">
        <f t="shared" ref="L6:L9" si="4">K6*100/E6</f>
        <v>21.428571428571427</v>
      </c>
      <c r="M6" s="16">
        <v>0</v>
      </c>
      <c r="N6" s="15">
        <f t="shared" ref="N6:N8" si="5">M6*100/E6</f>
        <v>0</v>
      </c>
      <c r="O6" s="16">
        <v>4</v>
      </c>
      <c r="P6" s="15">
        <f t="shared" si="1"/>
        <v>14.285714285714286</v>
      </c>
      <c r="Q6" s="16">
        <v>2</v>
      </c>
      <c r="R6" s="15">
        <f t="shared" ref="R6:R7" si="6">Q6*100/$E6</f>
        <v>7.1428571428571432</v>
      </c>
      <c r="S6" s="16">
        <v>2</v>
      </c>
      <c r="T6" s="15">
        <f>S6*100/$E6</f>
        <v>7.1428571428571432</v>
      </c>
      <c r="U6" s="16">
        <f>S6+O6+Q6</f>
        <v>8</v>
      </c>
      <c r="V6" s="17">
        <f t="shared" ref="V6:V9" si="7">G6+I6+Q6+S6</f>
        <v>18</v>
      </c>
      <c r="W6" s="17">
        <f t="shared" ref="W6:W9" si="8">E6-M6-O6</f>
        <v>24</v>
      </c>
      <c r="X6" s="18">
        <f t="shared" ref="X6:X9" si="9">V6*100/W6</f>
        <v>75</v>
      </c>
      <c r="Y6" s="29">
        <v>7000</v>
      </c>
      <c r="Z6" s="29">
        <v>22000</v>
      </c>
      <c r="AA6" s="43">
        <v>14522.73</v>
      </c>
      <c r="AB6" s="101">
        <f t="shared" ref="AB6:AB36" si="10">SUM(O6+Q6+S6+G6+I6)</f>
        <v>22</v>
      </c>
      <c r="AC6" s="102">
        <v>16</v>
      </c>
      <c r="AD6" s="20">
        <f>(AC6*100)/AB6</f>
        <v>72.727272727272734</v>
      </c>
      <c r="AE6" s="103">
        <v>6</v>
      </c>
      <c r="AF6" s="20">
        <f>AE6*100/AB6</f>
        <v>27.272727272727273</v>
      </c>
      <c r="AG6" s="111"/>
    </row>
    <row r="7" spans="1:33" ht="21" x14ac:dyDescent="0.2">
      <c r="A7" s="11" t="s">
        <v>26</v>
      </c>
      <c r="B7" s="12" t="s">
        <v>135</v>
      </c>
      <c r="C7" s="11" t="s">
        <v>28</v>
      </c>
      <c r="D7" s="13">
        <v>10</v>
      </c>
      <c r="E7" s="13">
        <v>9</v>
      </c>
      <c r="F7" s="14">
        <f t="shared" si="2"/>
        <v>90</v>
      </c>
      <c r="G7" s="104">
        <v>5</v>
      </c>
      <c r="H7" s="14">
        <f>G7*100/E7</f>
        <v>55.555555555555557</v>
      </c>
      <c r="I7" s="13">
        <v>0</v>
      </c>
      <c r="J7" s="15">
        <f t="shared" si="0"/>
        <v>0</v>
      </c>
      <c r="K7" s="16">
        <v>3</v>
      </c>
      <c r="L7" s="15">
        <f t="shared" si="4"/>
        <v>33.333333333333336</v>
      </c>
      <c r="M7" s="16">
        <v>1</v>
      </c>
      <c r="N7" s="15">
        <f t="shared" si="5"/>
        <v>11.111111111111111</v>
      </c>
      <c r="O7" s="16">
        <v>0</v>
      </c>
      <c r="P7" s="15">
        <f t="shared" si="1"/>
        <v>0</v>
      </c>
      <c r="Q7" s="16">
        <v>0</v>
      </c>
      <c r="R7" s="15">
        <f t="shared" si="6"/>
        <v>0</v>
      </c>
      <c r="S7" s="16">
        <v>0</v>
      </c>
      <c r="T7" s="15">
        <f>S7*100/$E7</f>
        <v>0</v>
      </c>
      <c r="U7" s="16">
        <f>S7+O7+Q7</f>
        <v>0</v>
      </c>
      <c r="V7" s="17">
        <f t="shared" si="7"/>
        <v>5</v>
      </c>
      <c r="W7" s="17">
        <f t="shared" si="8"/>
        <v>8</v>
      </c>
      <c r="X7" s="18">
        <f t="shared" si="9"/>
        <v>62.5</v>
      </c>
      <c r="Y7" s="19">
        <v>8000</v>
      </c>
      <c r="Z7" s="19">
        <v>14000</v>
      </c>
      <c r="AA7" s="105">
        <v>10800</v>
      </c>
      <c r="AB7" s="106">
        <f t="shared" si="10"/>
        <v>5</v>
      </c>
      <c r="AC7" s="107">
        <v>2</v>
      </c>
      <c r="AD7" s="25">
        <f>(AC7*100)/AB7</f>
        <v>40</v>
      </c>
      <c r="AE7" s="108">
        <v>3</v>
      </c>
      <c r="AF7" s="25">
        <f>AE7*100/AB7</f>
        <v>60</v>
      </c>
      <c r="AG7" s="111"/>
    </row>
    <row r="8" spans="1:33" ht="28.5" customHeight="1" x14ac:dyDescent="0.2">
      <c r="A8" s="11" t="s">
        <v>26</v>
      </c>
      <c r="B8" s="12" t="s">
        <v>30</v>
      </c>
      <c r="C8" s="11" t="s">
        <v>28</v>
      </c>
      <c r="D8" s="13">
        <v>20</v>
      </c>
      <c r="E8" s="13">
        <v>14</v>
      </c>
      <c r="F8" s="14">
        <f>E8*100/D8</f>
        <v>70</v>
      </c>
      <c r="G8" s="100">
        <v>6</v>
      </c>
      <c r="H8" s="14">
        <f t="shared" si="3"/>
        <v>42.857142857142854</v>
      </c>
      <c r="I8" s="13">
        <v>1</v>
      </c>
      <c r="J8" s="15">
        <f t="shared" si="0"/>
        <v>7.1428571428571432</v>
      </c>
      <c r="K8" s="16">
        <v>5</v>
      </c>
      <c r="L8" s="15">
        <f t="shared" si="4"/>
        <v>35.714285714285715</v>
      </c>
      <c r="M8" s="16">
        <v>0</v>
      </c>
      <c r="N8" s="15">
        <f t="shared" si="5"/>
        <v>0</v>
      </c>
      <c r="O8" s="16">
        <v>2</v>
      </c>
      <c r="P8" s="15">
        <f t="shared" si="1"/>
        <v>14.285714285714286</v>
      </c>
      <c r="Q8" s="16">
        <v>0</v>
      </c>
      <c r="R8" s="15">
        <f>Q8*100/$E8</f>
        <v>0</v>
      </c>
      <c r="S8" s="16">
        <v>0</v>
      </c>
      <c r="T8" s="15">
        <v>0</v>
      </c>
      <c r="U8" s="16">
        <f>S8+O8+Q8</f>
        <v>2</v>
      </c>
      <c r="V8" s="17">
        <f t="shared" si="7"/>
        <v>7</v>
      </c>
      <c r="W8" s="17">
        <f t="shared" si="8"/>
        <v>12</v>
      </c>
      <c r="X8" s="18">
        <f t="shared" si="9"/>
        <v>58.333333333333336</v>
      </c>
      <c r="Y8" s="29">
        <v>9000</v>
      </c>
      <c r="Z8" s="29">
        <v>16000</v>
      </c>
      <c r="AA8" s="43">
        <v>13166.67</v>
      </c>
      <c r="AB8" s="101">
        <f t="shared" si="10"/>
        <v>9</v>
      </c>
      <c r="AC8" s="103">
        <v>4</v>
      </c>
      <c r="AD8" s="20">
        <f t="shared" ref="AD8:AD9" si="11">(AC8*100)/AB8</f>
        <v>44.444444444444443</v>
      </c>
      <c r="AE8" s="103">
        <v>5</v>
      </c>
      <c r="AF8" s="20">
        <f t="shared" ref="AF8:AF36" si="12">AE8*100/AB8</f>
        <v>55.555555555555557</v>
      </c>
      <c r="AG8" s="111"/>
    </row>
    <row r="9" spans="1:33" ht="27" customHeight="1" x14ac:dyDescent="0.2">
      <c r="A9" s="11" t="s">
        <v>31</v>
      </c>
      <c r="B9" s="22" t="s">
        <v>32</v>
      </c>
      <c r="C9" s="11" t="s">
        <v>33</v>
      </c>
      <c r="D9" s="13">
        <v>3</v>
      </c>
      <c r="E9" s="13">
        <v>3</v>
      </c>
      <c r="F9" s="14">
        <f>E9*100/D9</f>
        <v>100</v>
      </c>
      <c r="G9" s="100">
        <v>0</v>
      </c>
      <c r="H9" s="14">
        <f t="shared" si="3"/>
        <v>0</v>
      </c>
      <c r="I9" s="13">
        <v>1</v>
      </c>
      <c r="J9" s="15">
        <f t="shared" si="0"/>
        <v>33.333333333333336</v>
      </c>
      <c r="K9" s="16">
        <v>0</v>
      </c>
      <c r="L9" s="15">
        <f t="shared" si="4"/>
        <v>0</v>
      </c>
      <c r="M9" s="16">
        <v>0</v>
      </c>
      <c r="N9" s="15">
        <f>M9*100/E9</f>
        <v>0</v>
      </c>
      <c r="O9" s="16">
        <v>0</v>
      </c>
      <c r="P9" s="15">
        <f t="shared" si="1"/>
        <v>0</v>
      </c>
      <c r="Q9" s="16">
        <v>1</v>
      </c>
      <c r="R9" s="15">
        <f>Q9*100/$E9</f>
        <v>33.333333333333336</v>
      </c>
      <c r="S9" s="16">
        <v>1</v>
      </c>
      <c r="T9" s="15">
        <v>0</v>
      </c>
      <c r="U9" s="16">
        <f>S9+O9+Q9</f>
        <v>2</v>
      </c>
      <c r="V9" s="17">
        <f t="shared" si="7"/>
        <v>3</v>
      </c>
      <c r="W9" s="17">
        <f t="shared" si="8"/>
        <v>3</v>
      </c>
      <c r="X9" s="18">
        <f t="shared" si="9"/>
        <v>100</v>
      </c>
      <c r="Y9" s="29">
        <v>9000</v>
      </c>
      <c r="Z9" s="29">
        <v>24000</v>
      </c>
      <c r="AA9" s="43">
        <v>17666.669999999998</v>
      </c>
      <c r="AB9" s="101">
        <f t="shared" si="10"/>
        <v>3</v>
      </c>
      <c r="AC9" s="103">
        <v>1</v>
      </c>
      <c r="AD9" s="20">
        <f t="shared" si="11"/>
        <v>33.333333333333336</v>
      </c>
      <c r="AE9" s="103">
        <v>2</v>
      </c>
      <c r="AF9" s="20">
        <f t="shared" si="12"/>
        <v>66.666666666666671</v>
      </c>
      <c r="AG9" s="111"/>
    </row>
    <row r="10" spans="1:33" ht="24.75" customHeight="1" x14ac:dyDescent="0.35">
      <c r="A10" s="62"/>
      <c r="B10" s="73" t="s">
        <v>34</v>
      </c>
      <c r="C10" s="74"/>
      <c r="D10" s="62">
        <f>SUM(D11)</f>
        <v>195</v>
      </c>
      <c r="E10" s="62">
        <f>SUM(E11)</f>
        <v>73</v>
      </c>
      <c r="F10" s="66">
        <f t="shared" si="2"/>
        <v>37.435897435897438</v>
      </c>
      <c r="G10" s="67">
        <f>SUM(G11)</f>
        <v>11</v>
      </c>
      <c r="H10" s="66">
        <f>G10*100/E10</f>
        <v>15.068493150684931</v>
      </c>
      <c r="I10" s="65">
        <f>SUM(I11)</f>
        <v>4</v>
      </c>
      <c r="J10" s="68">
        <f>I10*100/E10</f>
        <v>5.4794520547945202</v>
      </c>
      <c r="K10" s="69">
        <f>SUM(K11)</f>
        <v>30</v>
      </c>
      <c r="L10" s="68">
        <f>K10*100/E10</f>
        <v>41.095890410958901</v>
      </c>
      <c r="M10" s="69">
        <f>SUM(M11)</f>
        <v>24</v>
      </c>
      <c r="N10" s="68">
        <f>M10*100/E10</f>
        <v>32.876712328767127</v>
      </c>
      <c r="O10" s="69">
        <f>O11</f>
        <v>1</v>
      </c>
      <c r="P10" s="68">
        <f>O10*100/E10</f>
        <v>1.3698630136986301</v>
      </c>
      <c r="Q10" s="69">
        <f>SUM(Q11)</f>
        <v>1</v>
      </c>
      <c r="R10" s="68">
        <f>Q10*100/E10</f>
        <v>1.3698630136986301</v>
      </c>
      <c r="S10" s="69">
        <f>SUM(S11)</f>
        <v>2</v>
      </c>
      <c r="T10" s="68">
        <f>S10*100/E10</f>
        <v>2.7397260273972601</v>
      </c>
      <c r="U10" s="69">
        <f>SUM(U11)</f>
        <v>4</v>
      </c>
      <c r="V10" s="69">
        <f>SUM(V11)</f>
        <v>18</v>
      </c>
      <c r="W10" s="69">
        <f>SUM(W11)</f>
        <v>48</v>
      </c>
      <c r="X10" s="68">
        <f>V10*100/W10</f>
        <v>37.5</v>
      </c>
      <c r="Y10" s="70">
        <f>Y11</f>
        <v>9600</v>
      </c>
      <c r="Z10" s="70">
        <f>Z11</f>
        <v>37800</v>
      </c>
      <c r="AA10" s="75">
        <f>AA11</f>
        <v>14689.7368421053</v>
      </c>
      <c r="AB10" s="76">
        <f>AB11</f>
        <v>19</v>
      </c>
      <c r="AC10" s="77">
        <f>AC11</f>
        <v>6</v>
      </c>
      <c r="AD10" s="78">
        <f>AC10*100/AB10</f>
        <v>31.578947368421051</v>
      </c>
      <c r="AE10" s="77">
        <f>AE11</f>
        <v>13</v>
      </c>
      <c r="AF10" s="78">
        <f>AE10*100/AB10</f>
        <v>68.421052631578945</v>
      </c>
      <c r="AG10" s="111"/>
    </row>
    <row r="11" spans="1:33" ht="21" x14ac:dyDescent="0.35">
      <c r="A11" s="11" t="s">
        <v>35</v>
      </c>
      <c r="B11" s="24" t="s">
        <v>36</v>
      </c>
      <c r="C11" s="11" t="s">
        <v>28</v>
      </c>
      <c r="D11" s="11">
        <v>195</v>
      </c>
      <c r="E11" s="11">
        <v>73</v>
      </c>
      <c r="F11" s="25">
        <f t="shared" si="2"/>
        <v>37.435897435897438</v>
      </c>
      <c r="G11" s="11">
        <v>11</v>
      </c>
      <c r="H11" s="25">
        <f t="shared" si="3"/>
        <v>15.068493150684931</v>
      </c>
      <c r="I11" s="11">
        <v>4</v>
      </c>
      <c r="J11" s="18">
        <f t="shared" si="0"/>
        <v>5.4794520547945202</v>
      </c>
      <c r="K11" s="17">
        <v>30</v>
      </c>
      <c r="L11" s="18">
        <f>K11*100/E11</f>
        <v>41.095890410958901</v>
      </c>
      <c r="M11" s="17">
        <v>24</v>
      </c>
      <c r="N11" s="18">
        <f t="shared" ref="N11:N30" si="13">M11*100/E11</f>
        <v>32.876712328767127</v>
      </c>
      <c r="O11" s="17">
        <v>1</v>
      </c>
      <c r="P11" s="18">
        <f t="shared" si="1"/>
        <v>1.3698630136986301</v>
      </c>
      <c r="Q11" s="17">
        <v>1</v>
      </c>
      <c r="R11" s="18">
        <f t="shared" ref="R11:R30" si="14">Q11*100/$E11</f>
        <v>1.3698630136986301</v>
      </c>
      <c r="S11" s="17">
        <v>2</v>
      </c>
      <c r="T11" s="18">
        <f t="shared" ref="T11" si="15">S11*100/$E11</f>
        <v>2.7397260273972601</v>
      </c>
      <c r="U11" s="26">
        <f>S11+O11+Q11</f>
        <v>4</v>
      </c>
      <c r="V11" s="17">
        <f t="shared" ref="V11" si="16">G11+I11+Q11+S11</f>
        <v>18</v>
      </c>
      <c r="W11" s="17">
        <f>E11-M11-O11</f>
        <v>48</v>
      </c>
      <c r="X11" s="18">
        <f>V11*100/W11</f>
        <v>37.5</v>
      </c>
      <c r="Y11" s="19">
        <v>9600</v>
      </c>
      <c r="Z11" s="19">
        <v>37800</v>
      </c>
      <c r="AA11" s="19">
        <v>14689.7368421053</v>
      </c>
      <c r="AB11" s="101">
        <f t="shared" si="10"/>
        <v>19</v>
      </c>
      <c r="AC11" s="27">
        <v>6</v>
      </c>
      <c r="AD11" s="20">
        <f>(AC11*100)/AB11</f>
        <v>31.578947368421051</v>
      </c>
      <c r="AE11" s="27">
        <v>13</v>
      </c>
      <c r="AF11" s="20">
        <f>AE11*100/AB11</f>
        <v>68.421052631578945</v>
      </c>
      <c r="AG11" s="111"/>
    </row>
    <row r="12" spans="1:33" ht="21.75" customHeight="1" x14ac:dyDescent="0.35">
      <c r="A12" s="62"/>
      <c r="B12" s="73" t="s">
        <v>37</v>
      </c>
      <c r="C12" s="74"/>
      <c r="D12" s="77">
        <f>SUM(D13:D30)</f>
        <v>585</v>
      </c>
      <c r="E12" s="79">
        <f>SUM(E13:E30)</f>
        <v>225</v>
      </c>
      <c r="F12" s="66">
        <f t="shared" si="2"/>
        <v>38.46153846153846</v>
      </c>
      <c r="G12" s="67">
        <f>SUM(G13:G30)</f>
        <v>97</v>
      </c>
      <c r="H12" s="66">
        <f>G12*100/E12</f>
        <v>43.111111111111114</v>
      </c>
      <c r="I12" s="67">
        <f>SUM(I13:I30)</f>
        <v>7</v>
      </c>
      <c r="J12" s="68">
        <f>I12*100/E12</f>
        <v>3.1111111111111112</v>
      </c>
      <c r="K12" s="69">
        <f>SUM(K13:K30)</f>
        <v>75</v>
      </c>
      <c r="L12" s="68">
        <f>K12*100/E12</f>
        <v>33.333333333333336</v>
      </c>
      <c r="M12" s="69">
        <f>SUM(M13:M30)</f>
        <v>4</v>
      </c>
      <c r="N12" s="68">
        <f>M12*100/E12</f>
        <v>1.7777777777777777</v>
      </c>
      <c r="O12" s="69">
        <f>SUM(O13:O30)</f>
        <v>22</v>
      </c>
      <c r="P12" s="68">
        <f>O12*100/E12</f>
        <v>9.7777777777777786</v>
      </c>
      <c r="Q12" s="69">
        <f>SUM(Q13:Q30)</f>
        <v>16</v>
      </c>
      <c r="R12" s="68">
        <f>Q12*100/E12</f>
        <v>7.1111111111111107</v>
      </c>
      <c r="S12" s="69">
        <f>SUM(S13:S30)</f>
        <v>4</v>
      </c>
      <c r="T12" s="68">
        <f>S12*100/E12</f>
        <v>1.7777777777777777</v>
      </c>
      <c r="U12" s="69">
        <f>SUM(U13:U30)</f>
        <v>42</v>
      </c>
      <c r="V12" s="69">
        <f>SUM(V13:V30)</f>
        <v>124</v>
      </c>
      <c r="W12" s="69">
        <f>SUM(W13:W30)</f>
        <v>199</v>
      </c>
      <c r="X12" s="68">
        <f>V12*100/W12</f>
        <v>62.311557788944725</v>
      </c>
      <c r="Y12" s="70">
        <f>MIN(Y13:Y30)</f>
        <v>7000</v>
      </c>
      <c r="Z12" s="70">
        <f>MAX(Z13:Z30)</f>
        <v>35000</v>
      </c>
      <c r="AA12" s="75">
        <f>AVERAGE(AA13:AA30)</f>
        <v>14880.364437275985</v>
      </c>
      <c r="AB12" s="76">
        <f>SUM(AB13:AB30)</f>
        <v>146</v>
      </c>
      <c r="AC12" s="77">
        <f>SUM(AC13:AC30)</f>
        <v>72</v>
      </c>
      <c r="AD12" s="78">
        <f>AC12*100/AB12</f>
        <v>49.315068493150683</v>
      </c>
      <c r="AE12" s="77">
        <f>SUM(AE13:AE30)</f>
        <v>74</v>
      </c>
      <c r="AF12" s="78">
        <f>AE12*100/AB12</f>
        <v>50.684931506849317</v>
      </c>
      <c r="AG12" s="111"/>
    </row>
    <row r="13" spans="1:33" ht="21" customHeight="1" x14ac:dyDescent="0.35">
      <c r="A13" s="11" t="s">
        <v>38</v>
      </c>
      <c r="B13" s="24" t="s">
        <v>39</v>
      </c>
      <c r="C13" s="11" t="s">
        <v>28</v>
      </c>
      <c r="D13" s="13">
        <v>90</v>
      </c>
      <c r="E13" s="28">
        <v>45</v>
      </c>
      <c r="F13" s="14">
        <f t="shared" si="2"/>
        <v>50</v>
      </c>
      <c r="G13" s="28">
        <v>14</v>
      </c>
      <c r="H13" s="14">
        <f t="shared" si="3"/>
        <v>31.111111111111111</v>
      </c>
      <c r="I13" s="28">
        <v>3</v>
      </c>
      <c r="J13" s="15">
        <f t="shared" si="0"/>
        <v>6.666666666666667</v>
      </c>
      <c r="K13" s="16">
        <v>21</v>
      </c>
      <c r="L13" s="15">
        <f t="shared" ref="L13:L35" si="17">K13*100/E13</f>
        <v>46.666666666666664</v>
      </c>
      <c r="M13" s="16">
        <v>1</v>
      </c>
      <c r="N13" s="15">
        <f t="shared" si="13"/>
        <v>2.2222222222222223</v>
      </c>
      <c r="O13" s="16">
        <v>2</v>
      </c>
      <c r="P13" s="15">
        <f t="shared" si="1"/>
        <v>4.4444444444444446</v>
      </c>
      <c r="Q13" s="16">
        <v>4</v>
      </c>
      <c r="R13" s="15">
        <f t="shared" si="14"/>
        <v>8.8888888888888893</v>
      </c>
      <c r="S13" s="16">
        <v>0</v>
      </c>
      <c r="T13" s="15">
        <f t="shared" ref="T13:T36" si="18">S13*100/$E13</f>
        <v>0</v>
      </c>
      <c r="U13" s="16">
        <f>S13+O13+Q13</f>
        <v>6</v>
      </c>
      <c r="V13" s="17">
        <f t="shared" ref="V13:V30" si="19">G13+I13+Q13+S13</f>
        <v>21</v>
      </c>
      <c r="W13" s="17">
        <f t="shared" ref="W13:W30" si="20">E13-M13-O13</f>
        <v>42</v>
      </c>
      <c r="X13" s="18">
        <f>V13*100/W13</f>
        <v>50</v>
      </c>
      <c r="Y13" s="19">
        <v>7000</v>
      </c>
      <c r="Z13" s="29">
        <v>25000</v>
      </c>
      <c r="AA13" s="43">
        <v>10878.26</v>
      </c>
      <c r="AB13" s="101">
        <f t="shared" si="10"/>
        <v>23</v>
      </c>
      <c r="AC13" s="30">
        <v>7</v>
      </c>
      <c r="AD13" s="20">
        <f t="shared" ref="AD13:AD30" si="21">(AC13*100)/AB13</f>
        <v>30.434782608695652</v>
      </c>
      <c r="AE13" s="30">
        <v>16</v>
      </c>
      <c r="AF13" s="20">
        <f t="shared" si="12"/>
        <v>69.565217391304344</v>
      </c>
      <c r="AG13" s="111"/>
    </row>
    <row r="14" spans="1:33" ht="21" customHeight="1" x14ac:dyDescent="0.35">
      <c r="A14" s="11" t="s">
        <v>146</v>
      </c>
      <c r="B14" s="24" t="s">
        <v>129</v>
      </c>
      <c r="C14" s="11" t="s">
        <v>28</v>
      </c>
      <c r="D14" s="13">
        <v>21</v>
      </c>
      <c r="E14" s="28">
        <v>5</v>
      </c>
      <c r="F14" s="14">
        <f t="shared" si="2"/>
        <v>23.80952380952381</v>
      </c>
      <c r="G14" s="28">
        <v>2</v>
      </c>
      <c r="H14" s="14">
        <f t="shared" si="3"/>
        <v>40</v>
      </c>
      <c r="I14" s="28">
        <v>0</v>
      </c>
      <c r="J14" s="15">
        <f t="shared" si="0"/>
        <v>0</v>
      </c>
      <c r="K14" s="16">
        <v>2</v>
      </c>
      <c r="L14" s="15">
        <f t="shared" si="17"/>
        <v>40</v>
      </c>
      <c r="M14" s="16">
        <v>0</v>
      </c>
      <c r="N14" s="15">
        <f t="shared" si="13"/>
        <v>0</v>
      </c>
      <c r="O14" s="16">
        <v>1</v>
      </c>
      <c r="P14" s="15">
        <f t="shared" si="1"/>
        <v>20</v>
      </c>
      <c r="Q14" s="16">
        <v>0</v>
      </c>
      <c r="R14" s="15">
        <f t="shared" si="14"/>
        <v>0</v>
      </c>
      <c r="S14" s="16">
        <v>0</v>
      </c>
      <c r="T14" s="15">
        <f t="shared" si="18"/>
        <v>0</v>
      </c>
      <c r="U14" s="16">
        <f t="shared" ref="U14:U30" si="22">S14+O14+Q14</f>
        <v>1</v>
      </c>
      <c r="V14" s="17">
        <f t="shared" si="19"/>
        <v>2</v>
      </c>
      <c r="W14" s="17">
        <f t="shared" si="20"/>
        <v>4</v>
      </c>
      <c r="X14" s="18">
        <f t="shared" ref="X14:X30" si="23">V14*100/W14</f>
        <v>50</v>
      </c>
      <c r="Y14" s="19">
        <v>10000</v>
      </c>
      <c r="Z14" s="19">
        <v>12000</v>
      </c>
      <c r="AA14" s="19">
        <v>10666.666666666666</v>
      </c>
      <c r="AB14" s="101">
        <f t="shared" si="10"/>
        <v>3</v>
      </c>
      <c r="AC14" s="30">
        <v>1</v>
      </c>
      <c r="AD14" s="20">
        <f t="shared" si="21"/>
        <v>33.333333333333336</v>
      </c>
      <c r="AE14" s="30">
        <v>2</v>
      </c>
      <c r="AF14" s="20">
        <f t="shared" si="12"/>
        <v>66.666666666666671</v>
      </c>
      <c r="AG14" s="111"/>
    </row>
    <row r="15" spans="1:33" ht="25.5" customHeight="1" x14ac:dyDescent="0.2">
      <c r="A15" s="11" t="s">
        <v>26</v>
      </c>
      <c r="B15" s="22" t="s">
        <v>40</v>
      </c>
      <c r="C15" s="11" t="s">
        <v>28</v>
      </c>
      <c r="D15" s="13">
        <v>39</v>
      </c>
      <c r="E15" s="28">
        <v>34</v>
      </c>
      <c r="F15" s="14">
        <f t="shared" si="2"/>
        <v>87.179487179487182</v>
      </c>
      <c r="G15" s="32">
        <v>20</v>
      </c>
      <c r="H15" s="14">
        <f t="shared" si="3"/>
        <v>58.823529411764703</v>
      </c>
      <c r="I15" s="32">
        <v>2</v>
      </c>
      <c r="J15" s="15">
        <f t="shared" si="0"/>
        <v>5.882352941176471</v>
      </c>
      <c r="K15" s="16">
        <v>8</v>
      </c>
      <c r="L15" s="15">
        <f t="shared" si="17"/>
        <v>23.529411764705884</v>
      </c>
      <c r="M15" s="16">
        <v>0</v>
      </c>
      <c r="N15" s="15">
        <f t="shared" si="13"/>
        <v>0</v>
      </c>
      <c r="O15" s="16">
        <v>1</v>
      </c>
      <c r="P15" s="15">
        <f t="shared" si="1"/>
        <v>2.9411764705882355</v>
      </c>
      <c r="Q15" s="16">
        <v>3</v>
      </c>
      <c r="R15" s="15">
        <f t="shared" si="14"/>
        <v>8.8235294117647065</v>
      </c>
      <c r="S15" s="16">
        <v>0</v>
      </c>
      <c r="T15" s="15">
        <f t="shared" si="18"/>
        <v>0</v>
      </c>
      <c r="U15" s="16">
        <f t="shared" si="22"/>
        <v>4</v>
      </c>
      <c r="V15" s="17">
        <f t="shared" si="19"/>
        <v>25</v>
      </c>
      <c r="W15" s="17">
        <f t="shared" si="20"/>
        <v>33</v>
      </c>
      <c r="X15" s="18">
        <f t="shared" si="23"/>
        <v>75.757575757575751</v>
      </c>
      <c r="Y15" s="19">
        <v>8000</v>
      </c>
      <c r="Z15" s="19">
        <v>30000</v>
      </c>
      <c r="AA15" s="19">
        <v>13103.85</v>
      </c>
      <c r="AB15" s="106">
        <f t="shared" si="10"/>
        <v>26</v>
      </c>
      <c r="AC15" s="99">
        <v>9</v>
      </c>
      <c r="AD15" s="25">
        <f t="shared" si="21"/>
        <v>34.615384615384613</v>
      </c>
      <c r="AE15" s="99">
        <v>17</v>
      </c>
      <c r="AF15" s="25">
        <f t="shared" si="12"/>
        <v>65.384615384615387</v>
      </c>
      <c r="AG15" s="111"/>
    </row>
    <row r="16" spans="1:33" ht="21" x14ac:dyDescent="0.2">
      <c r="A16" s="11" t="s">
        <v>41</v>
      </c>
      <c r="B16" s="22" t="s">
        <v>42</v>
      </c>
      <c r="C16" s="11" t="s">
        <v>28</v>
      </c>
      <c r="D16" s="13">
        <v>56</v>
      </c>
      <c r="E16" s="28">
        <v>11</v>
      </c>
      <c r="F16" s="14">
        <f t="shared" si="2"/>
        <v>19.642857142857142</v>
      </c>
      <c r="G16" s="28">
        <v>3</v>
      </c>
      <c r="H16" s="14">
        <f t="shared" si="3"/>
        <v>27.272727272727273</v>
      </c>
      <c r="I16" s="28">
        <v>1</v>
      </c>
      <c r="J16" s="15">
        <f t="shared" si="0"/>
        <v>9.0909090909090917</v>
      </c>
      <c r="K16" s="16">
        <v>4</v>
      </c>
      <c r="L16" s="15">
        <f t="shared" si="17"/>
        <v>36.363636363636367</v>
      </c>
      <c r="M16" s="16">
        <v>0</v>
      </c>
      <c r="N16" s="15">
        <f t="shared" si="13"/>
        <v>0</v>
      </c>
      <c r="O16" s="16">
        <v>1</v>
      </c>
      <c r="P16" s="15">
        <f t="shared" si="1"/>
        <v>9.0909090909090917</v>
      </c>
      <c r="Q16" s="16">
        <v>2</v>
      </c>
      <c r="R16" s="15">
        <f t="shared" si="14"/>
        <v>18.181818181818183</v>
      </c>
      <c r="S16" s="16">
        <v>0</v>
      </c>
      <c r="T16" s="15">
        <f t="shared" si="18"/>
        <v>0</v>
      </c>
      <c r="U16" s="16">
        <f t="shared" si="22"/>
        <v>3</v>
      </c>
      <c r="V16" s="17">
        <f t="shared" si="19"/>
        <v>6</v>
      </c>
      <c r="W16" s="17">
        <f t="shared" si="20"/>
        <v>10</v>
      </c>
      <c r="X16" s="18">
        <f t="shared" si="23"/>
        <v>60</v>
      </c>
      <c r="Y16" s="19">
        <v>9000</v>
      </c>
      <c r="Z16" s="19">
        <v>13000</v>
      </c>
      <c r="AA16" s="19">
        <v>10642.86</v>
      </c>
      <c r="AB16" s="101">
        <f t="shared" si="10"/>
        <v>7</v>
      </c>
      <c r="AC16" s="30">
        <v>3</v>
      </c>
      <c r="AD16" s="20">
        <f t="shared" si="21"/>
        <v>42.857142857142854</v>
      </c>
      <c r="AE16" s="30">
        <v>4</v>
      </c>
      <c r="AF16" s="20">
        <f t="shared" si="12"/>
        <v>57.142857142857146</v>
      </c>
      <c r="AG16" s="111"/>
    </row>
    <row r="17" spans="1:33" ht="21" x14ac:dyDescent="0.2">
      <c r="A17" s="11" t="s">
        <v>41</v>
      </c>
      <c r="B17" s="22" t="s">
        <v>43</v>
      </c>
      <c r="C17" s="11" t="s">
        <v>28</v>
      </c>
      <c r="D17" s="13">
        <v>52</v>
      </c>
      <c r="E17" s="28">
        <v>18</v>
      </c>
      <c r="F17" s="14">
        <f t="shared" si="2"/>
        <v>34.615384615384613</v>
      </c>
      <c r="G17" s="28">
        <v>5</v>
      </c>
      <c r="H17" s="14">
        <f t="shared" si="3"/>
        <v>27.777777777777779</v>
      </c>
      <c r="I17" s="28">
        <v>0</v>
      </c>
      <c r="J17" s="15">
        <f t="shared" si="0"/>
        <v>0</v>
      </c>
      <c r="K17" s="16">
        <v>13</v>
      </c>
      <c r="L17" s="15">
        <f t="shared" si="17"/>
        <v>72.222222222222229</v>
      </c>
      <c r="M17" s="16">
        <v>0</v>
      </c>
      <c r="N17" s="15">
        <f t="shared" si="13"/>
        <v>0</v>
      </c>
      <c r="O17" s="16">
        <v>0</v>
      </c>
      <c r="P17" s="15">
        <f t="shared" si="1"/>
        <v>0</v>
      </c>
      <c r="Q17" s="16">
        <v>0</v>
      </c>
      <c r="R17" s="15">
        <f t="shared" si="14"/>
        <v>0</v>
      </c>
      <c r="S17" s="16">
        <v>0</v>
      </c>
      <c r="T17" s="15">
        <f t="shared" si="18"/>
        <v>0</v>
      </c>
      <c r="U17" s="16">
        <f t="shared" si="22"/>
        <v>0</v>
      </c>
      <c r="V17" s="17">
        <f t="shared" si="19"/>
        <v>5</v>
      </c>
      <c r="W17" s="17">
        <f t="shared" si="20"/>
        <v>18</v>
      </c>
      <c r="X17" s="18">
        <f t="shared" si="23"/>
        <v>27.777777777777779</v>
      </c>
      <c r="Y17" s="19">
        <v>9000</v>
      </c>
      <c r="Z17" s="19">
        <v>15000</v>
      </c>
      <c r="AA17" s="19">
        <v>11800</v>
      </c>
      <c r="AB17" s="101">
        <f t="shared" si="10"/>
        <v>5</v>
      </c>
      <c r="AC17" s="30">
        <v>0</v>
      </c>
      <c r="AD17" s="20">
        <f t="shared" si="21"/>
        <v>0</v>
      </c>
      <c r="AE17" s="30">
        <v>5</v>
      </c>
      <c r="AF17" s="20">
        <f t="shared" si="12"/>
        <v>100</v>
      </c>
      <c r="AG17" s="111"/>
    </row>
    <row r="18" spans="1:33" ht="24" customHeight="1" x14ac:dyDescent="0.2">
      <c r="A18" s="11" t="s">
        <v>41</v>
      </c>
      <c r="B18" s="22" t="s">
        <v>44</v>
      </c>
      <c r="C18" s="11" t="s">
        <v>28</v>
      </c>
      <c r="D18" s="13">
        <v>32</v>
      </c>
      <c r="E18" s="28">
        <v>8</v>
      </c>
      <c r="F18" s="14">
        <f t="shared" si="2"/>
        <v>25</v>
      </c>
      <c r="G18" s="28">
        <v>5</v>
      </c>
      <c r="H18" s="14">
        <f t="shared" si="3"/>
        <v>62.5</v>
      </c>
      <c r="I18" s="28">
        <v>0</v>
      </c>
      <c r="J18" s="15">
        <f t="shared" si="0"/>
        <v>0</v>
      </c>
      <c r="K18" s="16">
        <v>2</v>
      </c>
      <c r="L18" s="15">
        <f t="shared" si="17"/>
        <v>25</v>
      </c>
      <c r="M18" s="16">
        <v>1</v>
      </c>
      <c r="N18" s="15">
        <f t="shared" si="13"/>
        <v>12.5</v>
      </c>
      <c r="O18" s="16">
        <v>0</v>
      </c>
      <c r="P18" s="15">
        <f t="shared" si="1"/>
        <v>0</v>
      </c>
      <c r="Q18" s="16">
        <v>0</v>
      </c>
      <c r="R18" s="15">
        <f t="shared" si="14"/>
        <v>0</v>
      </c>
      <c r="S18" s="16">
        <v>0</v>
      </c>
      <c r="T18" s="15">
        <f t="shared" si="18"/>
        <v>0</v>
      </c>
      <c r="U18" s="16">
        <f t="shared" si="22"/>
        <v>0</v>
      </c>
      <c r="V18" s="17">
        <f t="shared" si="19"/>
        <v>5</v>
      </c>
      <c r="W18" s="17">
        <f t="shared" si="20"/>
        <v>7</v>
      </c>
      <c r="X18" s="18">
        <f t="shared" si="23"/>
        <v>71.428571428571431</v>
      </c>
      <c r="Y18" s="19">
        <v>8000</v>
      </c>
      <c r="Z18" s="19">
        <v>20000</v>
      </c>
      <c r="AA18" s="19">
        <v>11380</v>
      </c>
      <c r="AB18" s="101">
        <f t="shared" si="10"/>
        <v>5</v>
      </c>
      <c r="AC18" s="30">
        <v>1</v>
      </c>
      <c r="AD18" s="20">
        <f t="shared" si="21"/>
        <v>20</v>
      </c>
      <c r="AE18" s="30">
        <v>4</v>
      </c>
      <c r="AF18" s="20">
        <f t="shared" si="12"/>
        <v>80</v>
      </c>
      <c r="AG18" s="111"/>
    </row>
    <row r="19" spans="1:33" ht="21" x14ac:dyDescent="0.2">
      <c r="A19" s="11" t="s">
        <v>41</v>
      </c>
      <c r="B19" s="22" t="s">
        <v>45</v>
      </c>
      <c r="C19" s="11" t="s">
        <v>28</v>
      </c>
      <c r="D19" s="13">
        <v>73</v>
      </c>
      <c r="E19" s="28">
        <v>36</v>
      </c>
      <c r="F19" s="14">
        <f t="shared" si="2"/>
        <v>49.315068493150683</v>
      </c>
      <c r="G19" s="28">
        <v>18</v>
      </c>
      <c r="H19" s="14">
        <f t="shared" si="3"/>
        <v>50</v>
      </c>
      <c r="I19" s="28">
        <v>1</v>
      </c>
      <c r="J19" s="15">
        <f t="shared" si="0"/>
        <v>2.7777777777777777</v>
      </c>
      <c r="K19" s="16">
        <v>4</v>
      </c>
      <c r="L19" s="15">
        <f t="shared" si="17"/>
        <v>11.111111111111111</v>
      </c>
      <c r="M19" s="16">
        <v>1</v>
      </c>
      <c r="N19" s="15">
        <f t="shared" si="13"/>
        <v>2.7777777777777777</v>
      </c>
      <c r="O19" s="16">
        <v>11</v>
      </c>
      <c r="P19" s="15">
        <f t="shared" si="1"/>
        <v>30.555555555555557</v>
      </c>
      <c r="Q19" s="16">
        <v>0</v>
      </c>
      <c r="R19" s="15">
        <f t="shared" si="14"/>
        <v>0</v>
      </c>
      <c r="S19" s="16">
        <v>1</v>
      </c>
      <c r="T19" s="15">
        <f t="shared" si="18"/>
        <v>2.7777777777777777</v>
      </c>
      <c r="U19" s="16">
        <f t="shared" si="22"/>
        <v>12</v>
      </c>
      <c r="V19" s="17">
        <f t="shared" si="19"/>
        <v>20</v>
      </c>
      <c r="W19" s="17">
        <f t="shared" si="20"/>
        <v>24</v>
      </c>
      <c r="X19" s="18">
        <f t="shared" si="23"/>
        <v>83.333333333333329</v>
      </c>
      <c r="Y19" s="19">
        <v>9000</v>
      </c>
      <c r="Z19" s="19">
        <v>30000</v>
      </c>
      <c r="AA19" s="19">
        <v>14497.903225806451</v>
      </c>
      <c r="AB19" s="101">
        <f t="shared" si="10"/>
        <v>31</v>
      </c>
      <c r="AC19" s="30">
        <v>25</v>
      </c>
      <c r="AD19" s="20">
        <f t="shared" si="21"/>
        <v>80.645161290322577</v>
      </c>
      <c r="AE19" s="30">
        <v>6</v>
      </c>
      <c r="AF19" s="20">
        <f t="shared" si="12"/>
        <v>19.35483870967742</v>
      </c>
      <c r="AG19" s="111"/>
    </row>
    <row r="20" spans="1:33" ht="21" x14ac:dyDescent="0.2">
      <c r="A20" s="11" t="s">
        <v>41</v>
      </c>
      <c r="B20" s="22" t="s">
        <v>139</v>
      </c>
      <c r="C20" s="11" t="s">
        <v>28</v>
      </c>
      <c r="D20" s="13">
        <v>9</v>
      </c>
      <c r="E20" s="28">
        <v>1</v>
      </c>
      <c r="F20" s="14">
        <f t="shared" si="2"/>
        <v>11.111111111111111</v>
      </c>
      <c r="G20" s="28">
        <v>0</v>
      </c>
      <c r="H20" s="14">
        <f t="shared" si="3"/>
        <v>0</v>
      </c>
      <c r="I20" s="28">
        <v>0</v>
      </c>
      <c r="J20" s="15">
        <f t="shared" si="0"/>
        <v>0</v>
      </c>
      <c r="K20" s="16">
        <v>0</v>
      </c>
      <c r="L20" s="15">
        <f t="shared" si="17"/>
        <v>0</v>
      </c>
      <c r="M20" s="16">
        <v>0</v>
      </c>
      <c r="N20" s="15">
        <f t="shared" si="13"/>
        <v>0</v>
      </c>
      <c r="O20" s="16">
        <v>1</v>
      </c>
      <c r="P20" s="15">
        <f t="shared" si="1"/>
        <v>100</v>
      </c>
      <c r="Q20" s="16">
        <v>0</v>
      </c>
      <c r="R20" s="15">
        <f t="shared" si="14"/>
        <v>0</v>
      </c>
      <c r="S20" s="16">
        <v>0</v>
      </c>
      <c r="T20" s="15">
        <f t="shared" si="18"/>
        <v>0</v>
      </c>
      <c r="U20" s="16">
        <f>S20+O20+Q20</f>
        <v>1</v>
      </c>
      <c r="V20" s="17">
        <f>G20+I20+Q20+S20</f>
        <v>0</v>
      </c>
      <c r="W20" s="17">
        <f>E20-M20-O20</f>
        <v>0</v>
      </c>
      <c r="X20" s="18" t="e">
        <f>V20*100/W20</f>
        <v>#DIV/0!</v>
      </c>
      <c r="Y20" s="19">
        <v>15000</v>
      </c>
      <c r="Z20" s="19">
        <v>15000</v>
      </c>
      <c r="AA20" s="19">
        <v>15000</v>
      </c>
      <c r="AB20" s="101">
        <f t="shared" si="10"/>
        <v>1</v>
      </c>
      <c r="AC20" s="30">
        <v>1</v>
      </c>
      <c r="AD20" s="20">
        <f t="shared" si="21"/>
        <v>100</v>
      </c>
      <c r="AE20" s="30">
        <v>0</v>
      </c>
      <c r="AF20" s="20">
        <f t="shared" si="12"/>
        <v>0</v>
      </c>
      <c r="AG20" s="111"/>
    </row>
    <row r="21" spans="1:33" ht="21" x14ac:dyDescent="0.2">
      <c r="A21" s="11" t="s">
        <v>41</v>
      </c>
      <c r="B21" s="22" t="s">
        <v>46</v>
      </c>
      <c r="C21" s="11" t="s">
        <v>28</v>
      </c>
      <c r="D21" s="13">
        <v>48</v>
      </c>
      <c r="E21" s="28">
        <v>5</v>
      </c>
      <c r="F21" s="14">
        <f t="shared" si="2"/>
        <v>10.416666666666666</v>
      </c>
      <c r="G21" s="28">
        <v>2</v>
      </c>
      <c r="H21" s="14">
        <f t="shared" si="3"/>
        <v>40</v>
      </c>
      <c r="I21" s="28">
        <v>0</v>
      </c>
      <c r="J21" s="15">
        <f t="shared" si="0"/>
        <v>0</v>
      </c>
      <c r="K21" s="16">
        <v>3</v>
      </c>
      <c r="L21" s="15">
        <f t="shared" si="17"/>
        <v>60</v>
      </c>
      <c r="M21" s="16">
        <v>0</v>
      </c>
      <c r="N21" s="15">
        <f t="shared" si="13"/>
        <v>0</v>
      </c>
      <c r="O21" s="16">
        <v>0</v>
      </c>
      <c r="P21" s="15">
        <f t="shared" si="1"/>
        <v>0</v>
      </c>
      <c r="Q21" s="16">
        <v>0</v>
      </c>
      <c r="R21" s="15">
        <f t="shared" si="14"/>
        <v>0</v>
      </c>
      <c r="S21" s="16">
        <v>0</v>
      </c>
      <c r="T21" s="15">
        <f t="shared" si="18"/>
        <v>0</v>
      </c>
      <c r="U21" s="16">
        <f t="shared" si="22"/>
        <v>0</v>
      </c>
      <c r="V21" s="17">
        <f t="shared" si="19"/>
        <v>2</v>
      </c>
      <c r="W21" s="17">
        <f t="shared" si="20"/>
        <v>5</v>
      </c>
      <c r="X21" s="18">
        <f t="shared" si="23"/>
        <v>40</v>
      </c>
      <c r="Y21" s="19">
        <v>9000</v>
      </c>
      <c r="Z21" s="19">
        <v>9000</v>
      </c>
      <c r="AA21" s="19">
        <v>9000</v>
      </c>
      <c r="AB21" s="101">
        <f t="shared" si="10"/>
        <v>2</v>
      </c>
      <c r="AC21" s="30">
        <v>1</v>
      </c>
      <c r="AD21" s="20">
        <f t="shared" si="21"/>
        <v>50</v>
      </c>
      <c r="AE21" s="30">
        <v>1</v>
      </c>
      <c r="AF21" s="20">
        <f t="shared" si="12"/>
        <v>50</v>
      </c>
      <c r="AG21" s="111"/>
    </row>
    <row r="22" spans="1:33" ht="21" x14ac:dyDescent="0.2">
      <c r="A22" s="11" t="s">
        <v>47</v>
      </c>
      <c r="B22" s="22" t="s">
        <v>48</v>
      </c>
      <c r="C22" s="11" t="s">
        <v>28</v>
      </c>
      <c r="D22" s="13">
        <v>44</v>
      </c>
      <c r="E22" s="28">
        <v>19</v>
      </c>
      <c r="F22" s="14">
        <f t="shared" si="2"/>
        <v>43.18181818181818</v>
      </c>
      <c r="G22" s="28">
        <v>9</v>
      </c>
      <c r="H22" s="14">
        <f t="shared" si="3"/>
        <v>47.368421052631582</v>
      </c>
      <c r="I22" s="28">
        <v>0</v>
      </c>
      <c r="J22" s="15">
        <f t="shared" si="0"/>
        <v>0</v>
      </c>
      <c r="K22" s="16">
        <v>9</v>
      </c>
      <c r="L22" s="15">
        <f t="shared" si="17"/>
        <v>47.368421052631582</v>
      </c>
      <c r="M22" s="16">
        <v>0</v>
      </c>
      <c r="N22" s="15">
        <f t="shared" si="13"/>
        <v>0</v>
      </c>
      <c r="O22" s="16">
        <v>0</v>
      </c>
      <c r="P22" s="15">
        <f t="shared" si="1"/>
        <v>0</v>
      </c>
      <c r="Q22" s="16">
        <v>0</v>
      </c>
      <c r="R22" s="15">
        <f t="shared" si="14"/>
        <v>0</v>
      </c>
      <c r="S22" s="16">
        <v>1</v>
      </c>
      <c r="T22" s="15">
        <f t="shared" si="18"/>
        <v>5.2631578947368425</v>
      </c>
      <c r="U22" s="16">
        <f t="shared" si="22"/>
        <v>1</v>
      </c>
      <c r="V22" s="17">
        <f t="shared" si="19"/>
        <v>10</v>
      </c>
      <c r="W22" s="17">
        <f t="shared" si="20"/>
        <v>19</v>
      </c>
      <c r="X22" s="18">
        <f t="shared" si="23"/>
        <v>52.631578947368418</v>
      </c>
      <c r="Y22" s="19">
        <v>7000</v>
      </c>
      <c r="Z22" s="19">
        <v>15000</v>
      </c>
      <c r="AA22" s="19">
        <v>10920</v>
      </c>
      <c r="AB22" s="101">
        <f t="shared" si="10"/>
        <v>10</v>
      </c>
      <c r="AC22" s="30">
        <v>3</v>
      </c>
      <c r="AD22" s="20">
        <f t="shared" si="21"/>
        <v>30</v>
      </c>
      <c r="AE22" s="30">
        <v>7</v>
      </c>
      <c r="AF22" s="20">
        <f t="shared" si="12"/>
        <v>70</v>
      </c>
      <c r="AG22" s="111"/>
    </row>
    <row r="23" spans="1:33" ht="21" x14ac:dyDescent="0.2">
      <c r="A23" s="11" t="s">
        <v>47</v>
      </c>
      <c r="B23" s="22" t="s">
        <v>49</v>
      </c>
      <c r="C23" s="11" t="s">
        <v>28</v>
      </c>
      <c r="D23" s="13">
        <v>66</v>
      </c>
      <c r="E23" s="28">
        <v>17</v>
      </c>
      <c r="F23" s="14">
        <f t="shared" si="2"/>
        <v>25.757575757575758</v>
      </c>
      <c r="G23" s="28">
        <v>11</v>
      </c>
      <c r="H23" s="14">
        <f t="shared" si="3"/>
        <v>64.705882352941174</v>
      </c>
      <c r="I23" s="28">
        <v>0</v>
      </c>
      <c r="J23" s="15">
        <f t="shared" si="0"/>
        <v>0</v>
      </c>
      <c r="K23" s="16">
        <v>0</v>
      </c>
      <c r="L23" s="15">
        <f t="shared" si="17"/>
        <v>0</v>
      </c>
      <c r="M23" s="16">
        <v>0</v>
      </c>
      <c r="N23" s="15">
        <f t="shared" si="13"/>
        <v>0</v>
      </c>
      <c r="O23" s="16">
        <v>4</v>
      </c>
      <c r="P23" s="15">
        <f t="shared" si="1"/>
        <v>23.529411764705884</v>
      </c>
      <c r="Q23" s="16">
        <v>1</v>
      </c>
      <c r="R23" s="15">
        <f t="shared" si="14"/>
        <v>5.882352941176471</v>
      </c>
      <c r="S23" s="16">
        <v>1</v>
      </c>
      <c r="T23" s="15">
        <f t="shared" si="18"/>
        <v>5.882352941176471</v>
      </c>
      <c r="U23" s="16">
        <f t="shared" si="22"/>
        <v>6</v>
      </c>
      <c r="V23" s="17">
        <f t="shared" si="19"/>
        <v>13</v>
      </c>
      <c r="W23" s="17">
        <f t="shared" si="20"/>
        <v>13</v>
      </c>
      <c r="X23" s="18">
        <f t="shared" si="23"/>
        <v>100</v>
      </c>
      <c r="Y23" s="19">
        <v>9000</v>
      </c>
      <c r="Z23" s="19">
        <v>25000</v>
      </c>
      <c r="AA23" s="19">
        <v>16111.76</v>
      </c>
      <c r="AB23" s="101">
        <f t="shared" si="10"/>
        <v>17</v>
      </c>
      <c r="AC23" s="30">
        <v>16</v>
      </c>
      <c r="AD23" s="20">
        <f t="shared" si="21"/>
        <v>94.117647058823536</v>
      </c>
      <c r="AE23" s="30">
        <v>1</v>
      </c>
      <c r="AF23" s="20">
        <f t="shared" si="12"/>
        <v>5.882352941176471</v>
      </c>
      <c r="AG23" s="111"/>
    </row>
    <row r="24" spans="1:33" ht="21" x14ac:dyDescent="0.2">
      <c r="A24" s="11" t="s">
        <v>47</v>
      </c>
      <c r="B24" s="22" t="s">
        <v>50</v>
      </c>
      <c r="C24" s="11" t="s">
        <v>28</v>
      </c>
      <c r="D24" s="13">
        <v>40</v>
      </c>
      <c r="E24" s="28">
        <v>21</v>
      </c>
      <c r="F24" s="14">
        <f t="shared" si="2"/>
        <v>52.5</v>
      </c>
      <c r="G24" s="28">
        <v>6</v>
      </c>
      <c r="H24" s="14">
        <f t="shared" si="3"/>
        <v>28.571428571428573</v>
      </c>
      <c r="I24" s="28">
        <v>0</v>
      </c>
      <c r="J24" s="15">
        <f t="shared" si="0"/>
        <v>0</v>
      </c>
      <c r="K24" s="16">
        <v>8</v>
      </c>
      <c r="L24" s="15">
        <f t="shared" si="17"/>
        <v>38.095238095238095</v>
      </c>
      <c r="M24" s="16">
        <v>1</v>
      </c>
      <c r="N24" s="15">
        <f t="shared" si="13"/>
        <v>4.7619047619047619</v>
      </c>
      <c r="O24" s="16">
        <v>1</v>
      </c>
      <c r="P24" s="15">
        <f t="shared" si="1"/>
        <v>4.7619047619047619</v>
      </c>
      <c r="Q24" s="16">
        <v>5</v>
      </c>
      <c r="R24" s="15">
        <f t="shared" si="14"/>
        <v>23.80952380952381</v>
      </c>
      <c r="S24" s="16">
        <v>0</v>
      </c>
      <c r="T24" s="15">
        <f t="shared" si="18"/>
        <v>0</v>
      </c>
      <c r="U24" s="16">
        <f t="shared" si="22"/>
        <v>6</v>
      </c>
      <c r="V24" s="17">
        <f t="shared" si="19"/>
        <v>11</v>
      </c>
      <c r="W24" s="17">
        <f t="shared" si="20"/>
        <v>19</v>
      </c>
      <c r="X24" s="18">
        <f t="shared" si="23"/>
        <v>57.89473684210526</v>
      </c>
      <c r="Y24" s="19">
        <v>7200</v>
      </c>
      <c r="Z24" s="19">
        <v>18000</v>
      </c>
      <c r="AA24" s="19">
        <v>11704.166666666666</v>
      </c>
      <c r="AB24" s="101">
        <f t="shared" si="10"/>
        <v>12</v>
      </c>
      <c r="AC24" s="30">
        <v>2</v>
      </c>
      <c r="AD24" s="20">
        <f t="shared" si="21"/>
        <v>16.666666666666668</v>
      </c>
      <c r="AE24" s="30">
        <v>10</v>
      </c>
      <c r="AF24" s="20">
        <f t="shared" si="12"/>
        <v>83.333333333333329</v>
      </c>
      <c r="AG24" s="111"/>
    </row>
    <row r="25" spans="1:33" ht="21" x14ac:dyDescent="0.2">
      <c r="A25" s="11" t="s">
        <v>51</v>
      </c>
      <c r="B25" s="22" t="s">
        <v>52</v>
      </c>
      <c r="C25" s="11" t="s">
        <v>33</v>
      </c>
      <c r="D25" s="13">
        <v>1</v>
      </c>
      <c r="E25" s="28">
        <v>0</v>
      </c>
      <c r="F25" s="14">
        <f t="shared" si="2"/>
        <v>0</v>
      </c>
      <c r="G25" s="28">
        <v>0</v>
      </c>
      <c r="H25" s="14" t="e">
        <f t="shared" si="3"/>
        <v>#DIV/0!</v>
      </c>
      <c r="I25" s="28">
        <v>0</v>
      </c>
      <c r="J25" s="15" t="e">
        <f t="shared" si="0"/>
        <v>#DIV/0!</v>
      </c>
      <c r="K25" s="16">
        <v>0</v>
      </c>
      <c r="L25" s="15" t="e">
        <f t="shared" si="17"/>
        <v>#DIV/0!</v>
      </c>
      <c r="M25" s="16">
        <v>0</v>
      </c>
      <c r="N25" s="15" t="e">
        <f t="shared" si="13"/>
        <v>#DIV/0!</v>
      </c>
      <c r="O25" s="16">
        <v>0</v>
      </c>
      <c r="P25" s="15" t="e">
        <f t="shared" si="1"/>
        <v>#DIV/0!</v>
      </c>
      <c r="Q25" s="16">
        <v>0</v>
      </c>
      <c r="R25" s="15" t="e">
        <f t="shared" si="14"/>
        <v>#DIV/0!</v>
      </c>
      <c r="S25" s="16">
        <v>0</v>
      </c>
      <c r="T25" s="15" t="e">
        <f t="shared" si="18"/>
        <v>#DIV/0!</v>
      </c>
      <c r="U25" s="16">
        <f t="shared" si="22"/>
        <v>0</v>
      </c>
      <c r="V25" s="17">
        <f t="shared" si="19"/>
        <v>0</v>
      </c>
      <c r="W25" s="17">
        <f t="shared" si="20"/>
        <v>0</v>
      </c>
      <c r="X25" s="18" t="e">
        <f t="shared" si="23"/>
        <v>#DIV/0!</v>
      </c>
      <c r="Y25" s="19" t="s">
        <v>140</v>
      </c>
      <c r="Z25" s="19" t="s">
        <v>140</v>
      </c>
      <c r="AA25" s="19" t="s">
        <v>140</v>
      </c>
      <c r="AB25" s="101">
        <f t="shared" si="10"/>
        <v>0</v>
      </c>
      <c r="AC25" s="30">
        <v>0</v>
      </c>
      <c r="AD25" s="20" t="e">
        <f t="shared" si="21"/>
        <v>#DIV/0!</v>
      </c>
      <c r="AE25" s="30">
        <v>0</v>
      </c>
      <c r="AF25" s="20" t="e">
        <f t="shared" si="12"/>
        <v>#DIV/0!</v>
      </c>
      <c r="AG25" s="111"/>
    </row>
    <row r="26" spans="1:33" ht="21" x14ac:dyDescent="0.2">
      <c r="A26" s="11" t="s">
        <v>51</v>
      </c>
      <c r="B26" s="22" t="s">
        <v>53</v>
      </c>
      <c r="C26" s="11" t="s">
        <v>33</v>
      </c>
      <c r="D26" s="13">
        <v>1</v>
      </c>
      <c r="E26" s="28">
        <v>0</v>
      </c>
      <c r="F26" s="14">
        <f t="shared" si="2"/>
        <v>0</v>
      </c>
      <c r="G26" s="28">
        <v>0</v>
      </c>
      <c r="H26" s="14" t="e">
        <f t="shared" si="3"/>
        <v>#DIV/0!</v>
      </c>
      <c r="I26" s="28">
        <v>0</v>
      </c>
      <c r="J26" s="15" t="e">
        <f t="shared" si="0"/>
        <v>#DIV/0!</v>
      </c>
      <c r="K26" s="16">
        <v>0</v>
      </c>
      <c r="L26" s="15" t="e">
        <f t="shared" si="17"/>
        <v>#DIV/0!</v>
      </c>
      <c r="M26" s="16">
        <v>0</v>
      </c>
      <c r="N26" s="15" t="e">
        <f t="shared" si="13"/>
        <v>#DIV/0!</v>
      </c>
      <c r="O26" s="16">
        <v>0</v>
      </c>
      <c r="P26" s="15" t="e">
        <f t="shared" si="1"/>
        <v>#DIV/0!</v>
      </c>
      <c r="Q26" s="16">
        <v>0</v>
      </c>
      <c r="R26" s="15" t="e">
        <f t="shared" si="14"/>
        <v>#DIV/0!</v>
      </c>
      <c r="S26" s="16">
        <v>0</v>
      </c>
      <c r="T26" s="15" t="e">
        <f t="shared" si="18"/>
        <v>#DIV/0!</v>
      </c>
      <c r="U26" s="16">
        <f t="shared" si="22"/>
        <v>0</v>
      </c>
      <c r="V26" s="17">
        <f t="shared" si="19"/>
        <v>0</v>
      </c>
      <c r="W26" s="17">
        <f t="shared" si="20"/>
        <v>0</v>
      </c>
      <c r="X26" s="18" t="e">
        <f t="shared" si="23"/>
        <v>#DIV/0!</v>
      </c>
      <c r="Y26" s="19" t="s">
        <v>140</v>
      </c>
      <c r="Z26" s="19" t="s">
        <v>140</v>
      </c>
      <c r="AA26" s="19" t="s">
        <v>140</v>
      </c>
      <c r="AB26" s="101">
        <f t="shared" si="10"/>
        <v>0</v>
      </c>
      <c r="AC26" s="30">
        <v>0</v>
      </c>
      <c r="AD26" s="20" t="e">
        <f t="shared" si="21"/>
        <v>#DIV/0!</v>
      </c>
      <c r="AE26" s="30">
        <v>0</v>
      </c>
      <c r="AF26" s="20" t="e">
        <f t="shared" si="12"/>
        <v>#DIV/0!</v>
      </c>
      <c r="AG26" s="111"/>
    </row>
    <row r="27" spans="1:33" ht="21" x14ac:dyDescent="0.2">
      <c r="A27" s="11" t="s">
        <v>51</v>
      </c>
      <c r="B27" s="22" t="s">
        <v>54</v>
      </c>
      <c r="C27" s="11" t="s">
        <v>33</v>
      </c>
      <c r="D27" s="13">
        <v>4</v>
      </c>
      <c r="E27" s="28">
        <v>2</v>
      </c>
      <c r="F27" s="14">
        <f t="shared" si="2"/>
        <v>50</v>
      </c>
      <c r="G27" s="28">
        <v>1</v>
      </c>
      <c r="H27" s="14">
        <f t="shared" si="3"/>
        <v>50</v>
      </c>
      <c r="I27" s="28">
        <v>0</v>
      </c>
      <c r="J27" s="15">
        <f t="shared" si="0"/>
        <v>0</v>
      </c>
      <c r="K27" s="16">
        <v>1</v>
      </c>
      <c r="L27" s="15">
        <f t="shared" si="17"/>
        <v>50</v>
      </c>
      <c r="M27" s="16">
        <v>0</v>
      </c>
      <c r="N27" s="15">
        <f t="shared" si="13"/>
        <v>0</v>
      </c>
      <c r="O27" s="16">
        <v>0</v>
      </c>
      <c r="P27" s="15">
        <f t="shared" si="1"/>
        <v>0</v>
      </c>
      <c r="Q27" s="16">
        <v>0</v>
      </c>
      <c r="R27" s="15">
        <f t="shared" si="14"/>
        <v>0</v>
      </c>
      <c r="S27" s="16">
        <v>0</v>
      </c>
      <c r="T27" s="15">
        <f t="shared" si="18"/>
        <v>0</v>
      </c>
      <c r="U27" s="16">
        <f t="shared" si="22"/>
        <v>0</v>
      </c>
      <c r="V27" s="17">
        <f t="shared" si="19"/>
        <v>1</v>
      </c>
      <c r="W27" s="17">
        <f t="shared" si="20"/>
        <v>2</v>
      </c>
      <c r="X27" s="18">
        <f t="shared" si="23"/>
        <v>50</v>
      </c>
      <c r="Y27" s="19">
        <v>17500</v>
      </c>
      <c r="Z27" s="19">
        <v>17500</v>
      </c>
      <c r="AA27" s="19">
        <v>17500</v>
      </c>
      <c r="AB27" s="101">
        <f t="shared" si="10"/>
        <v>1</v>
      </c>
      <c r="AC27" s="30">
        <v>1</v>
      </c>
      <c r="AD27" s="20">
        <f t="shared" si="21"/>
        <v>100</v>
      </c>
      <c r="AE27" s="30">
        <v>0</v>
      </c>
      <c r="AF27" s="20">
        <f t="shared" si="12"/>
        <v>0</v>
      </c>
      <c r="AG27" s="111"/>
    </row>
    <row r="28" spans="1:33" ht="21" x14ac:dyDescent="0.2">
      <c r="A28" s="11" t="s">
        <v>51</v>
      </c>
      <c r="B28" s="22" t="s">
        <v>137</v>
      </c>
      <c r="C28" s="11" t="s">
        <v>33</v>
      </c>
      <c r="D28" s="13">
        <v>2</v>
      </c>
      <c r="E28" s="28">
        <v>2</v>
      </c>
      <c r="F28" s="14">
        <f t="shared" si="2"/>
        <v>100</v>
      </c>
      <c r="G28" s="32">
        <v>1</v>
      </c>
      <c r="H28" s="14">
        <f t="shared" si="3"/>
        <v>50</v>
      </c>
      <c r="I28" s="32">
        <v>0</v>
      </c>
      <c r="J28" s="15">
        <f t="shared" si="0"/>
        <v>0</v>
      </c>
      <c r="K28" s="16">
        <v>0</v>
      </c>
      <c r="L28" s="15">
        <f t="shared" si="17"/>
        <v>0</v>
      </c>
      <c r="M28" s="16">
        <v>0</v>
      </c>
      <c r="N28" s="15">
        <f t="shared" si="13"/>
        <v>0</v>
      </c>
      <c r="O28" s="16">
        <v>0</v>
      </c>
      <c r="P28" s="15">
        <f t="shared" si="1"/>
        <v>0</v>
      </c>
      <c r="Q28" s="16">
        <v>1</v>
      </c>
      <c r="R28" s="15">
        <f t="shared" si="14"/>
        <v>50</v>
      </c>
      <c r="S28" s="16">
        <v>0</v>
      </c>
      <c r="T28" s="15">
        <f t="shared" si="18"/>
        <v>0</v>
      </c>
      <c r="U28" s="16">
        <f t="shared" si="22"/>
        <v>1</v>
      </c>
      <c r="V28" s="17">
        <f t="shared" si="19"/>
        <v>2</v>
      </c>
      <c r="W28" s="17">
        <f t="shared" si="20"/>
        <v>2</v>
      </c>
      <c r="X28" s="18">
        <f t="shared" si="23"/>
        <v>100</v>
      </c>
      <c r="Y28" s="19">
        <v>15000</v>
      </c>
      <c r="Z28" s="19">
        <v>35000</v>
      </c>
      <c r="AA28" s="19">
        <v>25000</v>
      </c>
      <c r="AB28" s="106">
        <f t="shared" si="10"/>
        <v>2</v>
      </c>
      <c r="AC28" s="99">
        <v>1</v>
      </c>
      <c r="AD28" s="25">
        <f t="shared" si="21"/>
        <v>50</v>
      </c>
      <c r="AE28" s="99">
        <v>1</v>
      </c>
      <c r="AF28" s="25">
        <f t="shared" si="12"/>
        <v>50</v>
      </c>
      <c r="AG28" s="111"/>
    </row>
    <row r="29" spans="1:33" ht="21" x14ac:dyDescent="0.35">
      <c r="A29" s="11" t="s">
        <v>51</v>
      </c>
      <c r="B29" s="24" t="s">
        <v>55</v>
      </c>
      <c r="C29" s="11" t="s">
        <v>33</v>
      </c>
      <c r="D29" s="13">
        <v>4</v>
      </c>
      <c r="E29" s="13">
        <v>0</v>
      </c>
      <c r="F29" s="14">
        <f t="shared" si="2"/>
        <v>0</v>
      </c>
      <c r="G29" s="13">
        <v>0</v>
      </c>
      <c r="H29" s="14" t="e">
        <f>G29*100/E29</f>
        <v>#DIV/0!</v>
      </c>
      <c r="I29" s="28">
        <v>0</v>
      </c>
      <c r="J29" s="15" t="e">
        <f t="shared" si="0"/>
        <v>#DIV/0!</v>
      </c>
      <c r="K29" s="16">
        <v>0</v>
      </c>
      <c r="L29" s="15" t="e">
        <f t="shared" si="17"/>
        <v>#DIV/0!</v>
      </c>
      <c r="M29" s="16">
        <v>0</v>
      </c>
      <c r="N29" s="15" t="e">
        <f t="shared" si="13"/>
        <v>#DIV/0!</v>
      </c>
      <c r="O29" s="16">
        <v>0</v>
      </c>
      <c r="P29" s="15" t="e">
        <f t="shared" si="1"/>
        <v>#DIV/0!</v>
      </c>
      <c r="Q29" s="16">
        <v>0</v>
      </c>
      <c r="R29" s="15" t="e">
        <f t="shared" si="14"/>
        <v>#DIV/0!</v>
      </c>
      <c r="S29" s="16"/>
      <c r="T29" s="15" t="e">
        <f t="shared" si="18"/>
        <v>#DIV/0!</v>
      </c>
      <c r="U29" s="16">
        <f t="shared" si="22"/>
        <v>0</v>
      </c>
      <c r="V29" s="17">
        <f t="shared" si="19"/>
        <v>0</v>
      </c>
      <c r="W29" s="17">
        <f t="shared" si="20"/>
        <v>0</v>
      </c>
      <c r="X29" s="18" t="e">
        <f t="shared" si="23"/>
        <v>#DIV/0!</v>
      </c>
      <c r="Y29" s="19" t="s">
        <v>140</v>
      </c>
      <c r="Z29" s="19" t="s">
        <v>140</v>
      </c>
      <c r="AA29" s="19" t="s">
        <v>140</v>
      </c>
      <c r="AB29" s="101">
        <f t="shared" si="10"/>
        <v>0</v>
      </c>
      <c r="AC29" s="30">
        <v>0</v>
      </c>
      <c r="AD29" s="20" t="e">
        <f t="shared" si="21"/>
        <v>#DIV/0!</v>
      </c>
      <c r="AE29" s="30">
        <v>0</v>
      </c>
      <c r="AF29" s="20" t="e">
        <f t="shared" si="12"/>
        <v>#DIV/0!</v>
      </c>
      <c r="AG29" s="111"/>
    </row>
    <row r="30" spans="1:33" ht="21" x14ac:dyDescent="0.35">
      <c r="A30" s="11" t="s">
        <v>56</v>
      </c>
      <c r="B30" s="31" t="s">
        <v>57</v>
      </c>
      <c r="C30" s="11" t="s">
        <v>58</v>
      </c>
      <c r="D30" s="13">
        <v>3</v>
      </c>
      <c r="E30" s="13">
        <v>1</v>
      </c>
      <c r="F30" s="14">
        <f t="shared" si="2"/>
        <v>33.333333333333336</v>
      </c>
      <c r="G30" s="13">
        <v>0</v>
      </c>
      <c r="H30" s="14">
        <f t="shared" si="3"/>
        <v>0</v>
      </c>
      <c r="I30" s="13">
        <v>0</v>
      </c>
      <c r="J30" s="15">
        <f t="shared" si="0"/>
        <v>0</v>
      </c>
      <c r="K30" s="16">
        <v>0</v>
      </c>
      <c r="L30" s="15">
        <f t="shared" si="17"/>
        <v>0</v>
      </c>
      <c r="M30" s="16">
        <v>0</v>
      </c>
      <c r="N30" s="15">
        <f t="shared" si="13"/>
        <v>0</v>
      </c>
      <c r="O30" s="16">
        <v>0</v>
      </c>
      <c r="P30" s="15">
        <f t="shared" si="1"/>
        <v>0</v>
      </c>
      <c r="Q30" s="16">
        <v>0</v>
      </c>
      <c r="R30" s="15">
        <f t="shared" si="14"/>
        <v>0</v>
      </c>
      <c r="S30" s="16">
        <v>1</v>
      </c>
      <c r="T30" s="15">
        <f t="shared" si="18"/>
        <v>100</v>
      </c>
      <c r="U30" s="16">
        <f t="shared" si="22"/>
        <v>1</v>
      </c>
      <c r="V30" s="17">
        <f t="shared" si="19"/>
        <v>1</v>
      </c>
      <c r="W30" s="17">
        <f t="shared" si="20"/>
        <v>1</v>
      </c>
      <c r="X30" s="18">
        <f t="shared" si="23"/>
        <v>100</v>
      </c>
      <c r="Y30" s="19">
        <v>35000</v>
      </c>
      <c r="Z30" s="19">
        <v>35000</v>
      </c>
      <c r="AA30" s="19">
        <v>35000</v>
      </c>
      <c r="AB30" s="101">
        <f t="shared" si="10"/>
        <v>1</v>
      </c>
      <c r="AC30" s="35">
        <v>1</v>
      </c>
      <c r="AD30" s="20">
        <f t="shared" si="21"/>
        <v>100</v>
      </c>
      <c r="AE30" s="35">
        <v>0</v>
      </c>
      <c r="AF30" s="20">
        <f t="shared" si="12"/>
        <v>0</v>
      </c>
      <c r="AG30" s="111"/>
    </row>
    <row r="31" spans="1:33" ht="21" x14ac:dyDescent="0.35">
      <c r="A31" s="80"/>
      <c r="B31" s="73" t="s">
        <v>59</v>
      </c>
      <c r="C31" s="81"/>
      <c r="D31" s="62">
        <f>SUM(D32:D36)</f>
        <v>233</v>
      </c>
      <c r="E31" s="79">
        <f>SUM(E32:E36)</f>
        <v>76</v>
      </c>
      <c r="F31" s="66">
        <f t="shared" si="2"/>
        <v>32.618025751072963</v>
      </c>
      <c r="G31" s="79">
        <f>SUM(G32:G36)</f>
        <v>41</v>
      </c>
      <c r="H31" s="66">
        <f>G31*100/E31</f>
        <v>53.94736842105263</v>
      </c>
      <c r="I31" s="79">
        <f>SUM(I32:I36)</f>
        <v>0</v>
      </c>
      <c r="J31" s="68">
        <f>I31*100/E31</f>
        <v>0</v>
      </c>
      <c r="K31" s="79">
        <f>SUM(K32:K36)</f>
        <v>20</v>
      </c>
      <c r="L31" s="68">
        <f>K31*100/E31</f>
        <v>26.315789473684209</v>
      </c>
      <c r="M31" s="79">
        <f>SUM(M32:M36)</f>
        <v>2</v>
      </c>
      <c r="N31" s="68">
        <f>M31*100/E31</f>
        <v>2.6315789473684212</v>
      </c>
      <c r="O31" s="79">
        <f>SUM(O32:O36)</f>
        <v>12</v>
      </c>
      <c r="P31" s="68">
        <f>O31*100/E31</f>
        <v>15.789473684210526</v>
      </c>
      <c r="Q31" s="79">
        <f>SUM(Q32:Q36)</f>
        <v>0</v>
      </c>
      <c r="R31" s="68">
        <f>Q31*100/E31</f>
        <v>0</v>
      </c>
      <c r="S31" s="79">
        <f>SUM(S32:S36)</f>
        <v>1</v>
      </c>
      <c r="T31" s="68">
        <f>S31*100/E31</f>
        <v>1.3157894736842106</v>
      </c>
      <c r="U31" s="69">
        <f>SUM(U32:U36)</f>
        <v>13</v>
      </c>
      <c r="V31" s="69">
        <f>SUM(V32:V36)</f>
        <v>42</v>
      </c>
      <c r="W31" s="69">
        <f>SUM(W32:W36)</f>
        <v>62</v>
      </c>
      <c r="X31" s="68">
        <f>V31*100/W31</f>
        <v>67.741935483870961</v>
      </c>
      <c r="Y31" s="70">
        <f>MIN(Y32:Y36)</f>
        <v>7500</v>
      </c>
      <c r="Z31" s="70">
        <f>MAX(Z32:Z36)</f>
        <v>20000</v>
      </c>
      <c r="AA31" s="75">
        <f>AVERAGE(AA32:AA36)</f>
        <v>13401</v>
      </c>
      <c r="AB31" s="76">
        <f>SUM(AB32:AB36)</f>
        <v>54</v>
      </c>
      <c r="AC31" s="62">
        <f>SUM(AC32:AC36)</f>
        <v>34</v>
      </c>
      <c r="AD31" s="78">
        <f>AC31*100/AB31</f>
        <v>62.962962962962962</v>
      </c>
      <c r="AE31" s="62">
        <f>SUM(AE32:AE36)</f>
        <v>20</v>
      </c>
      <c r="AF31" s="78">
        <f>AE31*100/AB31</f>
        <v>37.037037037037038</v>
      </c>
      <c r="AG31" s="111"/>
    </row>
    <row r="32" spans="1:33" ht="21" x14ac:dyDescent="0.2">
      <c r="A32" s="11" t="s">
        <v>26</v>
      </c>
      <c r="B32" s="22" t="s">
        <v>60</v>
      </c>
      <c r="C32" s="11" t="s">
        <v>28</v>
      </c>
      <c r="D32" s="13">
        <v>99</v>
      </c>
      <c r="E32" s="36">
        <v>50</v>
      </c>
      <c r="F32" s="14">
        <f t="shared" si="2"/>
        <v>50.505050505050505</v>
      </c>
      <c r="G32" s="36">
        <v>30</v>
      </c>
      <c r="H32" s="14">
        <f t="shared" si="3"/>
        <v>60</v>
      </c>
      <c r="I32" s="13">
        <v>0</v>
      </c>
      <c r="J32" s="15">
        <f t="shared" si="0"/>
        <v>0</v>
      </c>
      <c r="K32" s="16">
        <v>15</v>
      </c>
      <c r="L32" s="15">
        <f t="shared" si="17"/>
        <v>30</v>
      </c>
      <c r="M32" s="16">
        <v>1</v>
      </c>
      <c r="N32" s="15">
        <v>0</v>
      </c>
      <c r="O32" s="16">
        <v>4</v>
      </c>
      <c r="P32" s="15">
        <f t="shared" si="1"/>
        <v>8</v>
      </c>
      <c r="Q32" s="16">
        <v>0</v>
      </c>
      <c r="R32" s="15">
        <f t="shared" ref="R32:R36" si="24">Q32*100/$E32</f>
        <v>0</v>
      </c>
      <c r="S32" s="16">
        <v>0</v>
      </c>
      <c r="T32" s="15">
        <f t="shared" si="18"/>
        <v>0</v>
      </c>
      <c r="U32" s="16">
        <f t="shared" ref="U32:U36" si="25">S32+O32+Q32</f>
        <v>4</v>
      </c>
      <c r="V32" s="17">
        <f t="shared" ref="V32:V36" si="26">G32+I32+Q32+S32</f>
        <v>30</v>
      </c>
      <c r="W32" s="17">
        <f t="shared" ref="W32:W36" si="27">E32-M32-O32</f>
        <v>45</v>
      </c>
      <c r="X32" s="18">
        <f>V32*100/W32</f>
        <v>66.666666666666671</v>
      </c>
      <c r="Y32" s="29">
        <v>7500</v>
      </c>
      <c r="Z32" s="29">
        <v>20000</v>
      </c>
      <c r="AA32" s="29">
        <v>11530</v>
      </c>
      <c r="AB32" s="101">
        <f t="shared" si="10"/>
        <v>34</v>
      </c>
      <c r="AC32" s="37">
        <v>17</v>
      </c>
      <c r="AD32" s="20">
        <f>(AC32*100)/AB32</f>
        <v>50</v>
      </c>
      <c r="AE32" s="37">
        <v>17</v>
      </c>
      <c r="AF32" s="20">
        <f t="shared" si="12"/>
        <v>50</v>
      </c>
      <c r="AG32" s="111"/>
    </row>
    <row r="33" spans="1:33" ht="21" x14ac:dyDescent="0.2">
      <c r="A33" s="11" t="s">
        <v>26</v>
      </c>
      <c r="B33" s="22" t="s">
        <v>61</v>
      </c>
      <c r="C33" s="11" t="s">
        <v>28</v>
      </c>
      <c r="D33" s="13">
        <v>23</v>
      </c>
      <c r="E33" s="36">
        <v>2</v>
      </c>
      <c r="F33" s="14">
        <f>E33*100/D33</f>
        <v>8.695652173913043</v>
      </c>
      <c r="G33" s="36">
        <v>0</v>
      </c>
      <c r="H33" s="14">
        <f t="shared" si="3"/>
        <v>0</v>
      </c>
      <c r="I33" s="13">
        <v>0</v>
      </c>
      <c r="J33" s="15">
        <v>0</v>
      </c>
      <c r="K33" s="16">
        <v>1</v>
      </c>
      <c r="L33" s="15">
        <f t="shared" si="17"/>
        <v>50</v>
      </c>
      <c r="M33" s="16">
        <v>0</v>
      </c>
      <c r="N33" s="15">
        <v>0</v>
      </c>
      <c r="O33" s="16">
        <v>1</v>
      </c>
      <c r="P33" s="15">
        <f t="shared" si="1"/>
        <v>50</v>
      </c>
      <c r="Q33" s="16">
        <v>0</v>
      </c>
      <c r="R33" s="15">
        <f t="shared" si="24"/>
        <v>0</v>
      </c>
      <c r="S33" s="16">
        <v>0</v>
      </c>
      <c r="T33" s="15">
        <f t="shared" si="18"/>
        <v>0</v>
      </c>
      <c r="U33" s="16">
        <f t="shared" si="25"/>
        <v>1</v>
      </c>
      <c r="V33" s="17">
        <f t="shared" si="26"/>
        <v>0</v>
      </c>
      <c r="W33" s="17">
        <f t="shared" si="27"/>
        <v>1</v>
      </c>
      <c r="X33" s="18">
        <f t="shared" ref="X33:X36" si="28">V33*100/W33</f>
        <v>0</v>
      </c>
      <c r="Y33" s="29">
        <v>9600</v>
      </c>
      <c r="Z33" s="29">
        <v>9600</v>
      </c>
      <c r="AA33" s="29">
        <v>9600</v>
      </c>
      <c r="AB33" s="101">
        <f t="shared" si="10"/>
        <v>1</v>
      </c>
      <c r="AC33" s="37">
        <v>1</v>
      </c>
      <c r="AD33" s="20">
        <f>(AC33*100)/AB33</f>
        <v>100</v>
      </c>
      <c r="AE33" s="37">
        <v>0</v>
      </c>
      <c r="AF33" s="20">
        <f t="shared" si="12"/>
        <v>0</v>
      </c>
      <c r="AG33" s="111"/>
    </row>
    <row r="34" spans="1:33" ht="21" x14ac:dyDescent="0.2">
      <c r="A34" s="11" t="s">
        <v>62</v>
      </c>
      <c r="B34" s="22" t="s">
        <v>63</v>
      </c>
      <c r="C34" s="11" t="s">
        <v>28</v>
      </c>
      <c r="D34" s="13">
        <v>56</v>
      </c>
      <c r="E34" s="36">
        <v>6</v>
      </c>
      <c r="F34" s="14">
        <f>E34*100/D34</f>
        <v>10.714285714285714</v>
      </c>
      <c r="G34" s="36">
        <v>5</v>
      </c>
      <c r="H34" s="14">
        <f t="shared" si="3"/>
        <v>83.333333333333329</v>
      </c>
      <c r="I34" s="13">
        <v>0</v>
      </c>
      <c r="J34" s="15">
        <v>0</v>
      </c>
      <c r="K34" s="16">
        <v>0</v>
      </c>
      <c r="L34" s="15">
        <f t="shared" si="17"/>
        <v>0</v>
      </c>
      <c r="M34" s="16">
        <v>0</v>
      </c>
      <c r="N34" s="15">
        <v>0</v>
      </c>
      <c r="O34" s="16">
        <v>1</v>
      </c>
      <c r="P34" s="15">
        <f t="shared" si="1"/>
        <v>16.666666666666668</v>
      </c>
      <c r="Q34" s="16">
        <v>0</v>
      </c>
      <c r="R34" s="15">
        <f t="shared" si="24"/>
        <v>0</v>
      </c>
      <c r="S34" s="16">
        <v>0</v>
      </c>
      <c r="T34" s="15">
        <f t="shared" si="18"/>
        <v>0</v>
      </c>
      <c r="U34" s="16">
        <f t="shared" si="25"/>
        <v>1</v>
      </c>
      <c r="V34" s="17">
        <f t="shared" si="26"/>
        <v>5</v>
      </c>
      <c r="W34" s="17">
        <f t="shared" si="27"/>
        <v>5</v>
      </c>
      <c r="X34" s="18">
        <f t="shared" si="28"/>
        <v>100</v>
      </c>
      <c r="Y34" s="29">
        <v>9000</v>
      </c>
      <c r="Z34" s="29">
        <v>15000</v>
      </c>
      <c r="AA34" s="29">
        <v>13000</v>
      </c>
      <c r="AB34" s="101">
        <f t="shared" si="10"/>
        <v>6</v>
      </c>
      <c r="AC34" s="37">
        <v>4</v>
      </c>
      <c r="AD34" s="20">
        <f>(AC34*100)/AB34</f>
        <v>66.666666666666671</v>
      </c>
      <c r="AE34" s="37">
        <v>2</v>
      </c>
      <c r="AF34" s="20">
        <f t="shared" si="12"/>
        <v>33.333333333333336</v>
      </c>
      <c r="AG34" s="111"/>
    </row>
    <row r="35" spans="1:33" ht="21" x14ac:dyDescent="0.2">
      <c r="A35" s="11" t="s">
        <v>26</v>
      </c>
      <c r="B35" s="22" t="s">
        <v>64</v>
      </c>
      <c r="C35" s="11" t="s">
        <v>28</v>
      </c>
      <c r="D35" s="13">
        <v>49</v>
      </c>
      <c r="E35" s="36">
        <v>15</v>
      </c>
      <c r="F35" s="14">
        <f t="shared" si="2"/>
        <v>30.612244897959183</v>
      </c>
      <c r="G35" s="36">
        <v>6</v>
      </c>
      <c r="H35" s="14">
        <f t="shared" si="3"/>
        <v>40</v>
      </c>
      <c r="I35" s="13">
        <v>0</v>
      </c>
      <c r="J35" s="15">
        <f t="shared" si="0"/>
        <v>0</v>
      </c>
      <c r="K35" s="16">
        <v>3</v>
      </c>
      <c r="L35" s="15">
        <f t="shared" si="17"/>
        <v>20</v>
      </c>
      <c r="M35" s="16">
        <v>1</v>
      </c>
      <c r="N35" s="15">
        <v>0</v>
      </c>
      <c r="O35" s="16">
        <v>4</v>
      </c>
      <c r="P35" s="15">
        <f t="shared" si="1"/>
        <v>26.666666666666668</v>
      </c>
      <c r="Q35" s="16">
        <v>0</v>
      </c>
      <c r="R35" s="15">
        <f t="shared" si="24"/>
        <v>0</v>
      </c>
      <c r="S35" s="16">
        <v>1</v>
      </c>
      <c r="T35" s="15">
        <f t="shared" si="18"/>
        <v>6.666666666666667</v>
      </c>
      <c r="U35" s="16">
        <f t="shared" si="25"/>
        <v>5</v>
      </c>
      <c r="V35" s="17">
        <f t="shared" si="26"/>
        <v>7</v>
      </c>
      <c r="W35" s="17">
        <f t="shared" si="27"/>
        <v>10</v>
      </c>
      <c r="X35" s="18">
        <f t="shared" si="28"/>
        <v>70</v>
      </c>
      <c r="Y35" s="29">
        <v>14000</v>
      </c>
      <c r="Z35" s="29">
        <v>20000</v>
      </c>
      <c r="AA35" s="43">
        <v>16500</v>
      </c>
      <c r="AB35" s="101">
        <f t="shared" si="10"/>
        <v>11</v>
      </c>
      <c r="AC35" s="37">
        <v>10</v>
      </c>
      <c r="AD35" s="20">
        <f>(AC35*100)/AB35</f>
        <v>90.909090909090907</v>
      </c>
      <c r="AE35" s="37">
        <v>1</v>
      </c>
      <c r="AF35" s="20">
        <f>AE35*100/AB35</f>
        <v>9.0909090909090917</v>
      </c>
      <c r="AG35" s="111"/>
    </row>
    <row r="36" spans="1:33" ht="21" x14ac:dyDescent="0.2">
      <c r="A36" s="11" t="s">
        <v>31</v>
      </c>
      <c r="B36" s="22" t="s">
        <v>65</v>
      </c>
      <c r="C36" s="11" t="s">
        <v>33</v>
      </c>
      <c r="D36" s="13">
        <v>6</v>
      </c>
      <c r="E36" s="36">
        <v>3</v>
      </c>
      <c r="F36" s="14">
        <f t="shared" si="2"/>
        <v>50</v>
      </c>
      <c r="G36" s="36">
        <v>0</v>
      </c>
      <c r="H36" s="14">
        <f t="shared" si="3"/>
        <v>0</v>
      </c>
      <c r="I36" s="13">
        <v>0</v>
      </c>
      <c r="J36" s="15">
        <v>0</v>
      </c>
      <c r="K36" s="16">
        <v>1</v>
      </c>
      <c r="L36" s="15">
        <v>0</v>
      </c>
      <c r="M36" s="16">
        <v>0</v>
      </c>
      <c r="N36" s="15">
        <v>0</v>
      </c>
      <c r="O36" s="16">
        <v>2</v>
      </c>
      <c r="P36" s="15">
        <f t="shared" si="1"/>
        <v>66.666666666666671</v>
      </c>
      <c r="Q36" s="16">
        <v>0</v>
      </c>
      <c r="R36" s="15">
        <f t="shared" si="24"/>
        <v>0</v>
      </c>
      <c r="S36" s="16">
        <v>0</v>
      </c>
      <c r="T36" s="15">
        <f t="shared" si="18"/>
        <v>0</v>
      </c>
      <c r="U36" s="16">
        <f t="shared" si="25"/>
        <v>2</v>
      </c>
      <c r="V36" s="17">
        <f t="shared" si="26"/>
        <v>0</v>
      </c>
      <c r="W36" s="17">
        <f t="shared" si="27"/>
        <v>1</v>
      </c>
      <c r="X36" s="18">
        <f t="shared" si="28"/>
        <v>0</v>
      </c>
      <c r="Y36" s="29">
        <v>12750</v>
      </c>
      <c r="Z36" s="29">
        <v>20000</v>
      </c>
      <c r="AA36" s="43">
        <v>16375</v>
      </c>
      <c r="AB36" s="101">
        <f t="shared" si="10"/>
        <v>2</v>
      </c>
      <c r="AC36" s="37">
        <v>2</v>
      </c>
      <c r="AD36" s="20">
        <f>(AC36*100)/AB36</f>
        <v>100</v>
      </c>
      <c r="AE36" s="37">
        <v>0</v>
      </c>
      <c r="AF36" s="20">
        <f t="shared" si="12"/>
        <v>0</v>
      </c>
      <c r="AG36" s="111"/>
    </row>
    <row r="37" spans="1:33" ht="21" x14ac:dyDescent="0.2">
      <c r="A37" s="62"/>
      <c r="B37" s="82" t="s">
        <v>66</v>
      </c>
      <c r="C37" s="74"/>
      <c r="D37" s="62">
        <f>SUM(D38:D56)</f>
        <v>201</v>
      </c>
      <c r="E37" s="79">
        <f>SUM(E38:E56)</f>
        <v>99</v>
      </c>
      <c r="F37" s="66">
        <f t="shared" si="2"/>
        <v>49.253731343283583</v>
      </c>
      <c r="G37" s="67">
        <f>SUM(G38:G56)</f>
        <v>53</v>
      </c>
      <c r="H37" s="66">
        <f>G37*100/E37</f>
        <v>53.535353535353536</v>
      </c>
      <c r="I37" s="67">
        <f>SUM(I38:I56)</f>
        <v>1</v>
      </c>
      <c r="J37" s="68">
        <f>I37*100/E37</f>
        <v>1.0101010101010102</v>
      </c>
      <c r="K37" s="69">
        <f>SUM(K38:K56)</f>
        <v>23</v>
      </c>
      <c r="L37" s="68">
        <f>K37*100/E37</f>
        <v>23.232323232323232</v>
      </c>
      <c r="M37" s="69">
        <f>SUM(M38:M56)</f>
        <v>7</v>
      </c>
      <c r="N37" s="68">
        <f>M37*100/E37</f>
        <v>7.0707070707070709</v>
      </c>
      <c r="O37" s="69">
        <f>SUM(O38:O56)</f>
        <v>6</v>
      </c>
      <c r="P37" s="68">
        <f>O37*100/E37</f>
        <v>6.0606060606060606</v>
      </c>
      <c r="Q37" s="69">
        <f>SUM(Q38:Q56)</f>
        <v>7</v>
      </c>
      <c r="R37" s="68">
        <f>Q37*100/E37</f>
        <v>7.0707070707070709</v>
      </c>
      <c r="S37" s="69">
        <f>SUM(S38:S56)</f>
        <v>2</v>
      </c>
      <c r="T37" s="68">
        <f>S37*100/E37</f>
        <v>2.0202020202020203</v>
      </c>
      <c r="U37" s="69">
        <f>SUM(U38:U56)</f>
        <v>14</v>
      </c>
      <c r="V37" s="69">
        <f>SUM(V38:V56)</f>
        <v>63</v>
      </c>
      <c r="W37" s="69">
        <f>SUM(W38:W56)</f>
        <v>86</v>
      </c>
      <c r="X37" s="68">
        <f>V37*100/W37</f>
        <v>73.255813953488371</v>
      </c>
      <c r="Y37" s="70">
        <f>MIN(Y38:Y56)</f>
        <v>7000</v>
      </c>
      <c r="Z37" s="70">
        <f>MAX(Z38:Z56)</f>
        <v>32320</v>
      </c>
      <c r="AA37" s="75">
        <f>AVERAGE(AA38:AA56)</f>
        <v>15936.701993464054</v>
      </c>
      <c r="AB37" s="76">
        <f>SUM(AB38:AB56)</f>
        <v>69</v>
      </c>
      <c r="AC37" s="62">
        <f>SUM(AC38:AC56)</f>
        <v>24</v>
      </c>
      <c r="AD37" s="78">
        <f>AC37*100/AB37</f>
        <v>34.782608695652172</v>
      </c>
      <c r="AE37" s="62">
        <f>SUM(AE38:AE56)</f>
        <v>45</v>
      </c>
      <c r="AF37" s="78">
        <f>AE37*100/AB37</f>
        <v>65.217391304347828</v>
      </c>
      <c r="AG37" s="111"/>
    </row>
    <row r="38" spans="1:33" ht="21" x14ac:dyDescent="0.2">
      <c r="A38" s="11" t="s">
        <v>26</v>
      </c>
      <c r="B38" s="22" t="s">
        <v>67</v>
      </c>
      <c r="C38" s="11" t="s">
        <v>28</v>
      </c>
      <c r="D38" s="13">
        <v>18</v>
      </c>
      <c r="E38" s="38">
        <v>3</v>
      </c>
      <c r="F38" s="14">
        <f t="shared" si="2"/>
        <v>16.666666666666668</v>
      </c>
      <c r="G38" s="38">
        <v>2</v>
      </c>
      <c r="H38" s="14">
        <f t="shared" ref="H38:H81" si="29">G38*100/E38</f>
        <v>66.666666666666671</v>
      </c>
      <c r="I38" s="38">
        <v>0</v>
      </c>
      <c r="J38" s="15">
        <f t="shared" ref="J38:J76" si="30">I38*100/E38</f>
        <v>0</v>
      </c>
      <c r="K38" s="16">
        <v>1</v>
      </c>
      <c r="L38" s="15">
        <f t="shared" ref="L38:L81" si="31">K38*100/E38</f>
        <v>33.333333333333336</v>
      </c>
      <c r="M38" s="16">
        <v>0</v>
      </c>
      <c r="N38" s="15">
        <v>0</v>
      </c>
      <c r="O38" s="16">
        <v>0</v>
      </c>
      <c r="P38" s="15">
        <f t="shared" ref="P38:P93" si="32">O38*100/E38</f>
        <v>0</v>
      </c>
      <c r="Q38" s="16">
        <v>0</v>
      </c>
      <c r="R38" s="15">
        <f>Q38*100/$E38</f>
        <v>0</v>
      </c>
      <c r="S38" s="16">
        <v>0</v>
      </c>
      <c r="T38" s="15">
        <f t="shared" ref="T38:T82" si="33">S38*100/$E38</f>
        <v>0</v>
      </c>
      <c r="U38" s="16">
        <f t="shared" ref="U38:U91" si="34">S38+O38+Q38</f>
        <v>0</v>
      </c>
      <c r="V38" s="17">
        <f t="shared" ref="V38:V56" si="35">G38+I38+Q38+S38</f>
        <v>2</v>
      </c>
      <c r="W38" s="17">
        <f t="shared" ref="W38:W56" si="36">E38-M38-O38</f>
        <v>3</v>
      </c>
      <c r="X38" s="18">
        <f>V38*100/W38</f>
        <v>66.666666666666671</v>
      </c>
      <c r="Y38" s="19">
        <v>9000</v>
      </c>
      <c r="Z38" s="19">
        <v>11000</v>
      </c>
      <c r="AA38" s="19">
        <v>10000</v>
      </c>
      <c r="AB38" s="101">
        <f t="shared" ref="AB38:AB93" si="37">SUM(O38+Q38+S38+G38+I38)</f>
        <v>2</v>
      </c>
      <c r="AC38" s="39">
        <v>1</v>
      </c>
      <c r="AD38" s="20">
        <f t="shared" ref="AD38:AD56" si="38">(AC38*100)/AB38</f>
        <v>50</v>
      </c>
      <c r="AE38" s="39">
        <v>1</v>
      </c>
      <c r="AF38" s="20">
        <f t="shared" ref="AF38:AF93" si="39">AE38*100/AB38</f>
        <v>50</v>
      </c>
      <c r="AG38" s="111"/>
    </row>
    <row r="39" spans="1:33" ht="21" x14ac:dyDescent="0.2">
      <c r="A39" s="11" t="s">
        <v>26</v>
      </c>
      <c r="B39" s="22" t="s">
        <v>68</v>
      </c>
      <c r="C39" s="11" t="s">
        <v>28</v>
      </c>
      <c r="D39" s="13">
        <v>43</v>
      </c>
      <c r="E39" s="38">
        <v>18</v>
      </c>
      <c r="F39" s="14">
        <f t="shared" si="2"/>
        <v>41.860465116279073</v>
      </c>
      <c r="G39" s="38">
        <v>11</v>
      </c>
      <c r="H39" s="14">
        <f t="shared" si="29"/>
        <v>61.111111111111114</v>
      </c>
      <c r="I39" s="38">
        <v>0</v>
      </c>
      <c r="J39" s="15">
        <v>0</v>
      </c>
      <c r="K39" s="16">
        <v>2</v>
      </c>
      <c r="L39" s="15">
        <f t="shared" si="31"/>
        <v>11.111111111111111</v>
      </c>
      <c r="M39" s="16">
        <v>1</v>
      </c>
      <c r="N39" s="15">
        <v>0</v>
      </c>
      <c r="O39" s="16">
        <v>1</v>
      </c>
      <c r="P39" s="15">
        <f t="shared" si="32"/>
        <v>5.5555555555555554</v>
      </c>
      <c r="Q39" s="16">
        <v>3</v>
      </c>
      <c r="R39" s="15">
        <f t="shared" ref="R39:R62" si="40">Q39*100/$E39</f>
        <v>16.666666666666668</v>
      </c>
      <c r="S39" s="16">
        <v>0</v>
      </c>
      <c r="T39" s="15">
        <f t="shared" si="33"/>
        <v>0</v>
      </c>
      <c r="U39" s="16">
        <f t="shared" si="34"/>
        <v>4</v>
      </c>
      <c r="V39" s="17">
        <f t="shared" si="35"/>
        <v>14</v>
      </c>
      <c r="W39" s="17">
        <f t="shared" si="36"/>
        <v>16</v>
      </c>
      <c r="X39" s="18">
        <f t="shared" ref="X39:X56" si="41">V39*100/W39</f>
        <v>87.5</v>
      </c>
      <c r="Y39" s="19">
        <v>10000</v>
      </c>
      <c r="Z39" s="19">
        <v>23000</v>
      </c>
      <c r="AA39" s="19">
        <v>14310.666666666666</v>
      </c>
      <c r="AB39" s="101">
        <f t="shared" si="37"/>
        <v>15</v>
      </c>
      <c r="AC39" s="39">
        <v>5</v>
      </c>
      <c r="AD39" s="20">
        <f t="shared" si="38"/>
        <v>33.333333333333336</v>
      </c>
      <c r="AE39" s="39">
        <v>10</v>
      </c>
      <c r="AF39" s="20">
        <f t="shared" si="39"/>
        <v>66.666666666666671</v>
      </c>
      <c r="AG39" s="111"/>
    </row>
    <row r="40" spans="1:33" ht="21" x14ac:dyDescent="0.2">
      <c r="A40" s="11" t="s">
        <v>26</v>
      </c>
      <c r="B40" s="22" t="s">
        <v>69</v>
      </c>
      <c r="C40" s="11" t="s">
        <v>28</v>
      </c>
      <c r="D40" s="13">
        <v>5</v>
      </c>
      <c r="E40" s="40">
        <v>5</v>
      </c>
      <c r="F40" s="14">
        <f t="shared" si="2"/>
        <v>100</v>
      </c>
      <c r="G40" s="38">
        <v>4</v>
      </c>
      <c r="H40" s="14">
        <f t="shared" si="29"/>
        <v>80</v>
      </c>
      <c r="I40" s="38">
        <v>0</v>
      </c>
      <c r="J40" s="15">
        <v>0</v>
      </c>
      <c r="K40" s="16">
        <v>1</v>
      </c>
      <c r="L40" s="15">
        <f t="shared" si="31"/>
        <v>20</v>
      </c>
      <c r="M40" s="16">
        <v>0</v>
      </c>
      <c r="N40" s="15">
        <v>0</v>
      </c>
      <c r="O40" s="16">
        <v>0</v>
      </c>
      <c r="P40" s="15">
        <f t="shared" si="32"/>
        <v>0</v>
      </c>
      <c r="Q40" s="16">
        <v>0</v>
      </c>
      <c r="R40" s="15">
        <f t="shared" si="40"/>
        <v>0</v>
      </c>
      <c r="S40" s="16">
        <v>0</v>
      </c>
      <c r="T40" s="15">
        <f>S40*100/$E40</f>
        <v>0</v>
      </c>
      <c r="U40" s="16">
        <f t="shared" si="34"/>
        <v>0</v>
      </c>
      <c r="V40" s="17">
        <f t="shared" si="35"/>
        <v>4</v>
      </c>
      <c r="W40" s="17">
        <f t="shared" si="36"/>
        <v>5</v>
      </c>
      <c r="X40" s="18">
        <f t="shared" si="41"/>
        <v>80</v>
      </c>
      <c r="Y40" s="19">
        <v>9000</v>
      </c>
      <c r="Z40" s="19">
        <v>15000</v>
      </c>
      <c r="AA40" s="19">
        <v>12250</v>
      </c>
      <c r="AB40" s="101">
        <f t="shared" si="37"/>
        <v>4</v>
      </c>
      <c r="AC40" s="39">
        <v>1</v>
      </c>
      <c r="AD40" s="20">
        <f t="shared" si="38"/>
        <v>25</v>
      </c>
      <c r="AE40" s="39">
        <v>3</v>
      </c>
      <c r="AF40" s="20">
        <f t="shared" si="39"/>
        <v>75</v>
      </c>
      <c r="AG40" s="111"/>
    </row>
    <row r="41" spans="1:33" ht="21" x14ac:dyDescent="0.2">
      <c r="A41" s="11" t="s">
        <v>26</v>
      </c>
      <c r="B41" s="22" t="s">
        <v>70</v>
      </c>
      <c r="C41" s="11" t="s">
        <v>28</v>
      </c>
      <c r="D41" s="13">
        <v>26</v>
      </c>
      <c r="E41" s="38">
        <v>10</v>
      </c>
      <c r="F41" s="14">
        <f t="shared" si="2"/>
        <v>38.46153846153846</v>
      </c>
      <c r="G41" s="38">
        <v>3</v>
      </c>
      <c r="H41" s="14">
        <f t="shared" si="29"/>
        <v>30</v>
      </c>
      <c r="I41" s="38">
        <v>1</v>
      </c>
      <c r="J41" s="15">
        <f t="shared" si="30"/>
        <v>10</v>
      </c>
      <c r="K41" s="16">
        <v>2</v>
      </c>
      <c r="L41" s="15">
        <f t="shared" si="31"/>
        <v>20</v>
      </c>
      <c r="M41" s="16">
        <v>2</v>
      </c>
      <c r="N41" s="15">
        <f t="shared" ref="N41:N71" si="42">M41*100/E41</f>
        <v>20</v>
      </c>
      <c r="O41" s="16">
        <v>1</v>
      </c>
      <c r="P41" s="15">
        <f t="shared" si="32"/>
        <v>10</v>
      </c>
      <c r="Q41" s="16">
        <v>0</v>
      </c>
      <c r="R41" s="15">
        <f t="shared" si="40"/>
        <v>0</v>
      </c>
      <c r="S41" s="16">
        <v>1</v>
      </c>
      <c r="T41" s="15">
        <f t="shared" si="33"/>
        <v>10</v>
      </c>
      <c r="U41" s="16">
        <f t="shared" si="34"/>
        <v>2</v>
      </c>
      <c r="V41" s="17">
        <f t="shared" si="35"/>
        <v>5</v>
      </c>
      <c r="W41" s="17">
        <f t="shared" si="36"/>
        <v>7</v>
      </c>
      <c r="X41" s="18">
        <f t="shared" si="41"/>
        <v>71.428571428571431</v>
      </c>
      <c r="Y41" s="19">
        <v>8000</v>
      </c>
      <c r="Z41" s="19">
        <v>15000</v>
      </c>
      <c r="AA41" s="19">
        <v>12000</v>
      </c>
      <c r="AB41" s="101">
        <f t="shared" si="37"/>
        <v>6</v>
      </c>
      <c r="AC41" s="39">
        <v>1</v>
      </c>
      <c r="AD41" s="20">
        <f t="shared" si="38"/>
        <v>16.666666666666668</v>
      </c>
      <c r="AE41" s="39">
        <v>5</v>
      </c>
      <c r="AF41" s="20">
        <f t="shared" si="39"/>
        <v>83.333333333333329</v>
      </c>
      <c r="AG41" s="111"/>
    </row>
    <row r="42" spans="1:33" ht="21" x14ac:dyDescent="0.2">
      <c r="A42" s="11" t="s">
        <v>26</v>
      </c>
      <c r="B42" s="22" t="s">
        <v>71</v>
      </c>
      <c r="C42" s="11" t="s">
        <v>28</v>
      </c>
      <c r="D42" s="13">
        <v>10</v>
      </c>
      <c r="E42" s="38">
        <v>4</v>
      </c>
      <c r="F42" s="14">
        <f t="shared" si="2"/>
        <v>40</v>
      </c>
      <c r="G42" s="38">
        <v>2</v>
      </c>
      <c r="H42" s="14">
        <f t="shared" si="29"/>
        <v>50</v>
      </c>
      <c r="I42" s="38">
        <v>0</v>
      </c>
      <c r="J42" s="15">
        <f t="shared" si="30"/>
        <v>0</v>
      </c>
      <c r="K42" s="16">
        <v>1</v>
      </c>
      <c r="L42" s="15">
        <f t="shared" si="31"/>
        <v>25</v>
      </c>
      <c r="M42" s="16">
        <v>0</v>
      </c>
      <c r="N42" s="15">
        <v>0</v>
      </c>
      <c r="O42" s="16">
        <v>0</v>
      </c>
      <c r="P42" s="15">
        <f t="shared" si="32"/>
        <v>0</v>
      </c>
      <c r="Q42" s="16">
        <v>1</v>
      </c>
      <c r="R42" s="15">
        <f t="shared" si="40"/>
        <v>25</v>
      </c>
      <c r="S42" s="16">
        <v>0</v>
      </c>
      <c r="T42" s="15">
        <f t="shared" si="33"/>
        <v>0</v>
      </c>
      <c r="U42" s="16">
        <f t="shared" si="34"/>
        <v>1</v>
      </c>
      <c r="V42" s="17">
        <f t="shared" si="35"/>
        <v>3</v>
      </c>
      <c r="W42" s="17">
        <f t="shared" si="36"/>
        <v>4</v>
      </c>
      <c r="X42" s="18">
        <f t="shared" si="41"/>
        <v>75</v>
      </c>
      <c r="Y42" s="19">
        <v>7500</v>
      </c>
      <c r="Z42" s="19">
        <v>20000</v>
      </c>
      <c r="AA42" s="19">
        <v>14166.67</v>
      </c>
      <c r="AB42" s="101">
        <f t="shared" si="37"/>
        <v>3</v>
      </c>
      <c r="AC42" s="39">
        <v>2</v>
      </c>
      <c r="AD42" s="20">
        <f t="shared" si="38"/>
        <v>66.666666666666671</v>
      </c>
      <c r="AE42" s="39">
        <v>1</v>
      </c>
      <c r="AF42" s="20">
        <f t="shared" si="39"/>
        <v>33.333333333333336</v>
      </c>
      <c r="AG42" s="111"/>
    </row>
    <row r="43" spans="1:33" ht="21" x14ac:dyDescent="0.2">
      <c r="A43" s="11" t="s">
        <v>26</v>
      </c>
      <c r="B43" s="22" t="s">
        <v>72</v>
      </c>
      <c r="C43" s="11" t="s">
        <v>28</v>
      </c>
      <c r="D43" s="23">
        <v>9</v>
      </c>
      <c r="E43" s="41">
        <v>6</v>
      </c>
      <c r="F43" s="34">
        <f t="shared" si="2"/>
        <v>66.666666666666671</v>
      </c>
      <c r="G43" s="38">
        <v>3</v>
      </c>
      <c r="H43" s="14">
        <f t="shared" si="29"/>
        <v>50</v>
      </c>
      <c r="I43" s="38">
        <v>0</v>
      </c>
      <c r="J43" s="15">
        <f t="shared" si="30"/>
        <v>0</v>
      </c>
      <c r="K43" s="16">
        <v>0</v>
      </c>
      <c r="L43" s="15">
        <f t="shared" si="31"/>
        <v>0</v>
      </c>
      <c r="M43" s="16">
        <v>3</v>
      </c>
      <c r="N43" s="15">
        <v>0</v>
      </c>
      <c r="O43" s="16">
        <v>0</v>
      </c>
      <c r="P43" s="15">
        <f t="shared" si="32"/>
        <v>0</v>
      </c>
      <c r="Q43" s="16">
        <v>0</v>
      </c>
      <c r="R43" s="15">
        <f t="shared" si="40"/>
        <v>0</v>
      </c>
      <c r="S43" s="16">
        <v>0</v>
      </c>
      <c r="T43" s="15">
        <f t="shared" si="33"/>
        <v>0</v>
      </c>
      <c r="U43" s="16">
        <f t="shared" si="34"/>
        <v>0</v>
      </c>
      <c r="V43" s="17">
        <f t="shared" si="35"/>
        <v>3</v>
      </c>
      <c r="W43" s="17">
        <f t="shared" si="36"/>
        <v>3</v>
      </c>
      <c r="X43" s="18">
        <f t="shared" si="41"/>
        <v>100</v>
      </c>
      <c r="Y43" s="19">
        <v>13000</v>
      </c>
      <c r="Z43" s="19">
        <v>18000</v>
      </c>
      <c r="AA43" s="19">
        <v>15333.333333333334</v>
      </c>
      <c r="AB43" s="101">
        <f t="shared" si="37"/>
        <v>3</v>
      </c>
      <c r="AC43" s="39">
        <v>0</v>
      </c>
      <c r="AD43" s="20">
        <f t="shared" si="38"/>
        <v>0</v>
      </c>
      <c r="AE43" s="39">
        <v>3</v>
      </c>
      <c r="AF43" s="20">
        <f t="shared" si="39"/>
        <v>100</v>
      </c>
      <c r="AG43" s="111"/>
    </row>
    <row r="44" spans="1:33" ht="21" x14ac:dyDescent="0.2">
      <c r="A44" s="11" t="s">
        <v>26</v>
      </c>
      <c r="B44" s="22" t="s">
        <v>73</v>
      </c>
      <c r="C44" s="11" t="s">
        <v>28</v>
      </c>
      <c r="D44" s="13">
        <v>11</v>
      </c>
      <c r="E44" s="38">
        <v>10</v>
      </c>
      <c r="F44" s="14">
        <f t="shared" si="2"/>
        <v>90.909090909090907</v>
      </c>
      <c r="G44" s="38">
        <v>5</v>
      </c>
      <c r="H44" s="14">
        <f t="shared" si="29"/>
        <v>50</v>
      </c>
      <c r="I44" s="38">
        <v>0</v>
      </c>
      <c r="J44" s="15">
        <f t="shared" si="30"/>
        <v>0</v>
      </c>
      <c r="K44" s="16">
        <v>3</v>
      </c>
      <c r="L44" s="15">
        <f t="shared" si="31"/>
        <v>30</v>
      </c>
      <c r="M44" s="16">
        <v>0</v>
      </c>
      <c r="N44" s="15">
        <v>0</v>
      </c>
      <c r="O44" s="16">
        <v>0</v>
      </c>
      <c r="P44" s="15">
        <f t="shared" si="32"/>
        <v>0</v>
      </c>
      <c r="Q44" s="16">
        <v>2</v>
      </c>
      <c r="R44" s="15">
        <f t="shared" si="40"/>
        <v>20</v>
      </c>
      <c r="S44" s="16">
        <v>0</v>
      </c>
      <c r="T44" s="15">
        <f t="shared" si="33"/>
        <v>0</v>
      </c>
      <c r="U44" s="16">
        <f t="shared" si="34"/>
        <v>2</v>
      </c>
      <c r="V44" s="17">
        <f t="shared" si="35"/>
        <v>7</v>
      </c>
      <c r="W44" s="17">
        <f t="shared" si="36"/>
        <v>10</v>
      </c>
      <c r="X44" s="18">
        <f t="shared" si="41"/>
        <v>70</v>
      </c>
      <c r="Y44" s="19">
        <v>9000</v>
      </c>
      <c r="Z44" s="19">
        <v>30000</v>
      </c>
      <c r="AA44" s="19">
        <v>15669.375</v>
      </c>
      <c r="AB44" s="101">
        <f t="shared" si="37"/>
        <v>7</v>
      </c>
      <c r="AC44" s="39">
        <v>2</v>
      </c>
      <c r="AD44" s="20">
        <f t="shared" si="38"/>
        <v>28.571428571428573</v>
      </c>
      <c r="AE44" s="39">
        <v>5</v>
      </c>
      <c r="AF44" s="20">
        <f t="shared" si="39"/>
        <v>71.428571428571431</v>
      </c>
      <c r="AG44" s="111"/>
    </row>
    <row r="45" spans="1:33" ht="21" x14ac:dyDescent="0.2">
      <c r="A45" s="11" t="s">
        <v>26</v>
      </c>
      <c r="B45" s="22" t="s">
        <v>74</v>
      </c>
      <c r="C45" s="11" t="s">
        <v>28</v>
      </c>
      <c r="D45" s="13">
        <v>11</v>
      </c>
      <c r="E45" s="40">
        <v>4</v>
      </c>
      <c r="F45" s="14">
        <f t="shared" si="2"/>
        <v>36.363636363636367</v>
      </c>
      <c r="G45" s="38">
        <v>1</v>
      </c>
      <c r="H45" s="14">
        <f t="shared" si="29"/>
        <v>25</v>
      </c>
      <c r="I45" s="38">
        <v>0</v>
      </c>
      <c r="J45" s="15">
        <f t="shared" si="30"/>
        <v>0</v>
      </c>
      <c r="K45" s="16">
        <v>2</v>
      </c>
      <c r="L45" s="15">
        <f t="shared" si="31"/>
        <v>50</v>
      </c>
      <c r="M45" s="16">
        <v>0</v>
      </c>
      <c r="N45" s="15">
        <v>0</v>
      </c>
      <c r="O45" s="16">
        <v>0</v>
      </c>
      <c r="P45" s="15">
        <f t="shared" si="32"/>
        <v>0</v>
      </c>
      <c r="Q45" s="16">
        <v>1</v>
      </c>
      <c r="R45" s="15">
        <f t="shared" si="40"/>
        <v>25</v>
      </c>
      <c r="S45" s="16">
        <v>0</v>
      </c>
      <c r="T45" s="15">
        <f t="shared" si="33"/>
        <v>0</v>
      </c>
      <c r="U45" s="16">
        <f t="shared" si="34"/>
        <v>1</v>
      </c>
      <c r="V45" s="17">
        <f t="shared" si="35"/>
        <v>2</v>
      </c>
      <c r="W45" s="17">
        <f t="shared" si="36"/>
        <v>4</v>
      </c>
      <c r="X45" s="18">
        <f t="shared" si="41"/>
        <v>50</v>
      </c>
      <c r="Y45" s="19">
        <v>9000</v>
      </c>
      <c r="Z45" s="19">
        <v>13000</v>
      </c>
      <c r="AA45" s="19">
        <v>11000</v>
      </c>
      <c r="AB45" s="101">
        <f t="shared" si="37"/>
        <v>2</v>
      </c>
      <c r="AC45" s="39">
        <v>0</v>
      </c>
      <c r="AD45" s="20">
        <f t="shared" si="38"/>
        <v>0</v>
      </c>
      <c r="AE45" s="39">
        <v>2</v>
      </c>
      <c r="AF45" s="20">
        <f t="shared" si="39"/>
        <v>100</v>
      </c>
      <c r="AG45" s="111"/>
    </row>
    <row r="46" spans="1:33" ht="21" x14ac:dyDescent="0.2">
      <c r="A46" s="11" t="s">
        <v>26</v>
      </c>
      <c r="B46" s="22" t="s">
        <v>75</v>
      </c>
      <c r="C46" s="11" t="s">
        <v>28</v>
      </c>
      <c r="D46" s="13">
        <v>22</v>
      </c>
      <c r="E46" s="40">
        <v>13</v>
      </c>
      <c r="F46" s="14">
        <f t="shared" si="2"/>
        <v>59.090909090909093</v>
      </c>
      <c r="G46" s="38">
        <v>9</v>
      </c>
      <c r="H46" s="14">
        <f t="shared" si="29"/>
        <v>69.230769230769226</v>
      </c>
      <c r="I46" s="38">
        <v>0</v>
      </c>
      <c r="J46" s="15">
        <f t="shared" si="30"/>
        <v>0</v>
      </c>
      <c r="K46" s="16">
        <v>4</v>
      </c>
      <c r="L46" s="15">
        <f t="shared" si="31"/>
        <v>30.76923076923077</v>
      </c>
      <c r="M46" s="16">
        <v>0</v>
      </c>
      <c r="N46" s="15">
        <f t="shared" si="42"/>
        <v>0</v>
      </c>
      <c r="O46" s="16">
        <v>0</v>
      </c>
      <c r="P46" s="15">
        <f t="shared" si="32"/>
        <v>0</v>
      </c>
      <c r="Q46" s="16">
        <v>0</v>
      </c>
      <c r="R46" s="15">
        <f t="shared" si="40"/>
        <v>0</v>
      </c>
      <c r="S46" s="16">
        <v>0</v>
      </c>
      <c r="T46" s="15">
        <f t="shared" si="33"/>
        <v>0</v>
      </c>
      <c r="U46" s="16">
        <f t="shared" si="34"/>
        <v>0</v>
      </c>
      <c r="V46" s="17">
        <f t="shared" si="35"/>
        <v>9</v>
      </c>
      <c r="W46" s="17">
        <f t="shared" si="36"/>
        <v>13</v>
      </c>
      <c r="X46" s="18">
        <f t="shared" si="41"/>
        <v>69.230769230769226</v>
      </c>
      <c r="Y46" s="19">
        <v>7000</v>
      </c>
      <c r="Z46" s="19">
        <v>15000</v>
      </c>
      <c r="AA46" s="19">
        <v>12388.888888888889</v>
      </c>
      <c r="AB46" s="101">
        <f t="shared" si="37"/>
        <v>9</v>
      </c>
      <c r="AC46" s="39">
        <v>3</v>
      </c>
      <c r="AD46" s="20">
        <f t="shared" si="38"/>
        <v>33.333333333333336</v>
      </c>
      <c r="AE46" s="39">
        <v>6</v>
      </c>
      <c r="AF46" s="20">
        <f t="shared" si="39"/>
        <v>66.666666666666671</v>
      </c>
      <c r="AG46" s="111"/>
    </row>
    <row r="47" spans="1:33" ht="21" x14ac:dyDescent="0.2">
      <c r="A47" s="11" t="s">
        <v>26</v>
      </c>
      <c r="B47" s="22" t="s">
        <v>76</v>
      </c>
      <c r="C47" s="11" t="s">
        <v>28</v>
      </c>
      <c r="D47" s="13">
        <v>3</v>
      </c>
      <c r="E47" s="40">
        <v>3</v>
      </c>
      <c r="F47" s="14">
        <f t="shared" si="2"/>
        <v>100</v>
      </c>
      <c r="G47" s="40">
        <v>1</v>
      </c>
      <c r="H47" s="14">
        <f t="shared" si="29"/>
        <v>33.333333333333336</v>
      </c>
      <c r="I47" s="40">
        <v>0</v>
      </c>
      <c r="J47" s="15">
        <v>0</v>
      </c>
      <c r="K47" s="16">
        <v>2</v>
      </c>
      <c r="L47" s="15">
        <f t="shared" si="31"/>
        <v>66.666666666666671</v>
      </c>
      <c r="M47" s="16">
        <v>0</v>
      </c>
      <c r="N47" s="15">
        <f t="shared" si="42"/>
        <v>0</v>
      </c>
      <c r="O47" s="16">
        <v>0</v>
      </c>
      <c r="P47" s="15">
        <f t="shared" si="32"/>
        <v>0</v>
      </c>
      <c r="Q47" s="16">
        <v>0</v>
      </c>
      <c r="R47" s="15">
        <f t="shared" si="40"/>
        <v>0</v>
      </c>
      <c r="S47" s="16">
        <v>0</v>
      </c>
      <c r="T47" s="15">
        <f t="shared" si="33"/>
        <v>0</v>
      </c>
      <c r="U47" s="16">
        <f t="shared" si="34"/>
        <v>0</v>
      </c>
      <c r="V47" s="17">
        <f t="shared" si="35"/>
        <v>1</v>
      </c>
      <c r="W47" s="17">
        <f t="shared" si="36"/>
        <v>3</v>
      </c>
      <c r="X47" s="18">
        <f t="shared" si="41"/>
        <v>33.333333333333336</v>
      </c>
      <c r="Y47" s="19">
        <v>10000</v>
      </c>
      <c r="Z47" s="19">
        <v>10000</v>
      </c>
      <c r="AA47" s="19">
        <v>10000</v>
      </c>
      <c r="AB47" s="106">
        <f t="shared" si="37"/>
        <v>1</v>
      </c>
      <c r="AC47" s="98">
        <v>0</v>
      </c>
      <c r="AD47" s="25">
        <f t="shared" si="38"/>
        <v>0</v>
      </c>
      <c r="AE47" s="98">
        <v>1</v>
      </c>
      <c r="AF47" s="25">
        <f t="shared" si="39"/>
        <v>100</v>
      </c>
      <c r="AG47" s="111"/>
    </row>
    <row r="48" spans="1:33" ht="21" x14ac:dyDescent="0.2">
      <c r="A48" s="11" t="s">
        <v>26</v>
      </c>
      <c r="B48" s="22" t="s">
        <v>77</v>
      </c>
      <c r="C48" s="11" t="s">
        <v>28</v>
      </c>
      <c r="D48" s="13">
        <v>20</v>
      </c>
      <c r="E48" s="40">
        <v>11</v>
      </c>
      <c r="F48" s="14">
        <f t="shared" si="2"/>
        <v>55</v>
      </c>
      <c r="G48" s="38">
        <v>7</v>
      </c>
      <c r="H48" s="14">
        <f t="shared" si="29"/>
        <v>63.636363636363633</v>
      </c>
      <c r="I48" s="38">
        <v>0</v>
      </c>
      <c r="J48" s="15">
        <v>0</v>
      </c>
      <c r="K48" s="16">
        <v>4</v>
      </c>
      <c r="L48" s="15">
        <f t="shared" si="31"/>
        <v>36.363636363636367</v>
      </c>
      <c r="M48" s="16">
        <v>0</v>
      </c>
      <c r="N48" s="15">
        <f t="shared" si="42"/>
        <v>0</v>
      </c>
      <c r="O48" s="16">
        <v>0</v>
      </c>
      <c r="P48" s="15">
        <f t="shared" si="32"/>
        <v>0</v>
      </c>
      <c r="Q48" s="16">
        <v>0</v>
      </c>
      <c r="R48" s="15">
        <f t="shared" si="40"/>
        <v>0</v>
      </c>
      <c r="S48" s="16">
        <v>0</v>
      </c>
      <c r="T48" s="15">
        <f t="shared" si="33"/>
        <v>0</v>
      </c>
      <c r="U48" s="16">
        <f t="shared" si="34"/>
        <v>0</v>
      </c>
      <c r="V48" s="17">
        <f t="shared" si="35"/>
        <v>7</v>
      </c>
      <c r="W48" s="17">
        <f t="shared" si="36"/>
        <v>11</v>
      </c>
      <c r="X48" s="18">
        <f t="shared" si="41"/>
        <v>63.636363636363633</v>
      </c>
      <c r="Y48" s="19">
        <v>7000</v>
      </c>
      <c r="Z48" s="19">
        <v>30000</v>
      </c>
      <c r="AA48" s="19">
        <v>13000</v>
      </c>
      <c r="AB48" s="101">
        <f t="shared" si="37"/>
        <v>7</v>
      </c>
      <c r="AC48" s="39">
        <v>1</v>
      </c>
      <c r="AD48" s="20">
        <f t="shared" si="38"/>
        <v>14.285714285714286</v>
      </c>
      <c r="AE48" s="39">
        <v>6</v>
      </c>
      <c r="AF48" s="20">
        <f t="shared" si="39"/>
        <v>85.714285714285708</v>
      </c>
      <c r="AG48" s="111"/>
    </row>
    <row r="49" spans="1:33" ht="21" x14ac:dyDescent="0.2">
      <c r="A49" s="11" t="s">
        <v>26</v>
      </c>
      <c r="B49" s="22" t="s">
        <v>78</v>
      </c>
      <c r="C49" s="11" t="s">
        <v>28</v>
      </c>
      <c r="D49" s="13">
        <v>4</v>
      </c>
      <c r="E49" s="40">
        <v>3</v>
      </c>
      <c r="F49" s="14">
        <f t="shared" si="2"/>
        <v>75</v>
      </c>
      <c r="G49" s="40">
        <v>3</v>
      </c>
      <c r="H49" s="14">
        <f t="shared" si="29"/>
        <v>100</v>
      </c>
      <c r="I49" s="40">
        <v>0</v>
      </c>
      <c r="J49" s="15">
        <v>0</v>
      </c>
      <c r="K49" s="16">
        <v>0</v>
      </c>
      <c r="L49" s="15">
        <v>0</v>
      </c>
      <c r="M49" s="16">
        <v>0</v>
      </c>
      <c r="N49" s="15">
        <f t="shared" si="42"/>
        <v>0</v>
      </c>
      <c r="O49" s="16">
        <v>0</v>
      </c>
      <c r="P49" s="15">
        <f t="shared" si="32"/>
        <v>0</v>
      </c>
      <c r="Q49" s="16">
        <v>0</v>
      </c>
      <c r="R49" s="15">
        <f t="shared" si="40"/>
        <v>0</v>
      </c>
      <c r="S49" s="16">
        <v>0</v>
      </c>
      <c r="T49" s="15">
        <f t="shared" si="33"/>
        <v>0</v>
      </c>
      <c r="U49" s="16">
        <f t="shared" si="34"/>
        <v>0</v>
      </c>
      <c r="V49" s="17">
        <f t="shared" si="35"/>
        <v>3</v>
      </c>
      <c r="W49" s="17">
        <f t="shared" si="36"/>
        <v>3</v>
      </c>
      <c r="X49" s="18">
        <f t="shared" si="41"/>
        <v>100</v>
      </c>
      <c r="Y49" s="19">
        <v>9000</v>
      </c>
      <c r="Z49" s="19">
        <v>19500</v>
      </c>
      <c r="AA49" s="19">
        <v>14500</v>
      </c>
      <c r="AB49" s="106">
        <f t="shared" si="37"/>
        <v>3</v>
      </c>
      <c r="AC49" s="98">
        <v>1</v>
      </c>
      <c r="AD49" s="25">
        <f t="shared" si="38"/>
        <v>33.333333333333336</v>
      </c>
      <c r="AE49" s="98">
        <v>2</v>
      </c>
      <c r="AF49" s="25">
        <f t="shared" si="39"/>
        <v>66.666666666666671</v>
      </c>
      <c r="AG49" s="111"/>
    </row>
    <row r="50" spans="1:33" ht="21" x14ac:dyDescent="0.2">
      <c r="A50" s="11" t="s">
        <v>31</v>
      </c>
      <c r="B50" s="22" t="s">
        <v>79</v>
      </c>
      <c r="C50" s="11" t="s">
        <v>33</v>
      </c>
      <c r="D50" s="13">
        <v>2</v>
      </c>
      <c r="E50" s="40">
        <v>1</v>
      </c>
      <c r="F50" s="14">
        <f t="shared" si="2"/>
        <v>50</v>
      </c>
      <c r="G50" s="38">
        <v>0</v>
      </c>
      <c r="H50" s="14">
        <f t="shared" si="29"/>
        <v>0</v>
      </c>
      <c r="I50" s="38">
        <v>0</v>
      </c>
      <c r="J50" s="15">
        <v>0</v>
      </c>
      <c r="K50" s="16">
        <v>0</v>
      </c>
      <c r="L50" s="15">
        <v>0</v>
      </c>
      <c r="M50" s="16">
        <v>0</v>
      </c>
      <c r="N50" s="15">
        <v>0</v>
      </c>
      <c r="O50" s="16">
        <v>0</v>
      </c>
      <c r="P50" s="15">
        <v>0</v>
      </c>
      <c r="Q50" s="16">
        <v>0</v>
      </c>
      <c r="R50" s="15">
        <v>0</v>
      </c>
      <c r="S50" s="16">
        <v>1</v>
      </c>
      <c r="T50" s="15">
        <v>0</v>
      </c>
      <c r="U50" s="16">
        <v>0</v>
      </c>
      <c r="V50" s="17">
        <f t="shared" si="35"/>
        <v>1</v>
      </c>
      <c r="W50" s="17">
        <f t="shared" si="36"/>
        <v>1</v>
      </c>
      <c r="X50" s="18">
        <f>V50*100/W50</f>
        <v>100</v>
      </c>
      <c r="Y50" s="19">
        <v>32000</v>
      </c>
      <c r="Z50" s="19">
        <v>32000</v>
      </c>
      <c r="AA50" s="19">
        <v>32000</v>
      </c>
      <c r="AB50" s="101">
        <f t="shared" si="37"/>
        <v>1</v>
      </c>
      <c r="AC50" s="39">
        <v>1</v>
      </c>
      <c r="AD50" s="20">
        <f t="shared" si="38"/>
        <v>100</v>
      </c>
      <c r="AE50" s="39">
        <v>0</v>
      </c>
      <c r="AF50" s="20">
        <f t="shared" si="39"/>
        <v>0</v>
      </c>
      <c r="AG50" s="111"/>
    </row>
    <row r="51" spans="1:33" ht="21" x14ac:dyDescent="0.2">
      <c r="A51" s="11" t="s">
        <v>31</v>
      </c>
      <c r="B51" s="22" t="s">
        <v>80</v>
      </c>
      <c r="C51" s="11" t="s">
        <v>33</v>
      </c>
      <c r="D51" s="13">
        <v>2</v>
      </c>
      <c r="E51" s="40">
        <v>0</v>
      </c>
      <c r="F51" s="14">
        <f>E51*100/D51</f>
        <v>0</v>
      </c>
      <c r="G51" s="38">
        <v>0</v>
      </c>
      <c r="H51" s="14" t="e">
        <f t="shared" si="29"/>
        <v>#DIV/0!</v>
      </c>
      <c r="I51" s="38">
        <v>0</v>
      </c>
      <c r="J51" s="15">
        <v>0</v>
      </c>
      <c r="K51" s="16">
        <v>0</v>
      </c>
      <c r="L51" s="15">
        <v>0</v>
      </c>
      <c r="M51" s="16">
        <v>0</v>
      </c>
      <c r="N51" s="15">
        <v>0</v>
      </c>
      <c r="O51" s="16">
        <v>0</v>
      </c>
      <c r="P51" s="15">
        <v>0</v>
      </c>
      <c r="Q51" s="16">
        <v>0</v>
      </c>
      <c r="R51" s="15" t="e">
        <f t="shared" si="40"/>
        <v>#DIV/0!</v>
      </c>
      <c r="S51" s="16">
        <v>0</v>
      </c>
      <c r="T51" s="15">
        <v>0</v>
      </c>
      <c r="U51" s="16">
        <f>S51+O51+Q51</f>
        <v>0</v>
      </c>
      <c r="V51" s="17">
        <f t="shared" si="35"/>
        <v>0</v>
      </c>
      <c r="W51" s="17">
        <f t="shared" si="36"/>
        <v>0</v>
      </c>
      <c r="X51" s="18" t="e">
        <f>V51*100/W51</f>
        <v>#DIV/0!</v>
      </c>
      <c r="Y51" s="19" t="s">
        <v>140</v>
      </c>
      <c r="Z51" s="19" t="s">
        <v>140</v>
      </c>
      <c r="AA51" s="19" t="s">
        <v>140</v>
      </c>
      <c r="AB51" s="101">
        <f t="shared" si="37"/>
        <v>0</v>
      </c>
      <c r="AC51" s="39">
        <v>0</v>
      </c>
      <c r="AD51" s="20" t="e">
        <f t="shared" si="38"/>
        <v>#DIV/0!</v>
      </c>
      <c r="AE51" s="39">
        <v>0</v>
      </c>
      <c r="AF51" s="20" t="e">
        <f t="shared" si="39"/>
        <v>#DIV/0!</v>
      </c>
      <c r="AG51" s="111"/>
    </row>
    <row r="52" spans="1:33" ht="21" x14ac:dyDescent="0.2">
      <c r="A52" s="11" t="s">
        <v>31</v>
      </c>
      <c r="B52" s="22" t="s">
        <v>81</v>
      </c>
      <c r="C52" s="11" t="s">
        <v>33</v>
      </c>
      <c r="D52" s="13">
        <v>4</v>
      </c>
      <c r="E52" s="40">
        <v>1</v>
      </c>
      <c r="F52" s="14">
        <f t="shared" si="2"/>
        <v>25</v>
      </c>
      <c r="G52" s="38">
        <v>0</v>
      </c>
      <c r="H52" s="14">
        <f t="shared" si="29"/>
        <v>0</v>
      </c>
      <c r="I52" s="38">
        <v>0</v>
      </c>
      <c r="J52" s="15">
        <v>0</v>
      </c>
      <c r="K52" s="16">
        <v>0</v>
      </c>
      <c r="L52" s="15">
        <f t="shared" si="31"/>
        <v>0</v>
      </c>
      <c r="M52" s="16">
        <v>1</v>
      </c>
      <c r="N52" s="15">
        <f t="shared" si="42"/>
        <v>100</v>
      </c>
      <c r="O52" s="16">
        <v>0</v>
      </c>
      <c r="P52" s="15">
        <f>O52*100/E52</f>
        <v>0</v>
      </c>
      <c r="Q52" s="16">
        <v>0</v>
      </c>
      <c r="R52" s="15">
        <f t="shared" si="40"/>
        <v>0</v>
      </c>
      <c r="S52" s="16">
        <v>0</v>
      </c>
      <c r="T52" s="15">
        <f t="shared" si="33"/>
        <v>0</v>
      </c>
      <c r="U52" s="16">
        <f t="shared" si="34"/>
        <v>0</v>
      </c>
      <c r="V52" s="17">
        <f t="shared" si="35"/>
        <v>0</v>
      </c>
      <c r="W52" s="17">
        <f t="shared" si="36"/>
        <v>0</v>
      </c>
      <c r="X52" s="18" t="e">
        <f t="shared" si="41"/>
        <v>#DIV/0!</v>
      </c>
      <c r="Y52" s="19" t="s">
        <v>140</v>
      </c>
      <c r="Z52" s="19" t="s">
        <v>140</v>
      </c>
      <c r="AA52" s="19" t="s">
        <v>140</v>
      </c>
      <c r="AB52" s="101">
        <f>SUM(O52+Q52+S52+G52+I52)</f>
        <v>0</v>
      </c>
      <c r="AC52" s="39">
        <v>0</v>
      </c>
      <c r="AD52" s="20" t="e">
        <f t="shared" si="38"/>
        <v>#DIV/0!</v>
      </c>
      <c r="AE52" s="39">
        <v>0</v>
      </c>
      <c r="AF52" s="20" t="e">
        <f t="shared" si="39"/>
        <v>#DIV/0!</v>
      </c>
      <c r="AG52" s="111"/>
    </row>
    <row r="53" spans="1:33" ht="21" x14ac:dyDescent="0.2">
      <c r="A53" s="11" t="s">
        <v>31</v>
      </c>
      <c r="B53" s="22" t="s">
        <v>71</v>
      </c>
      <c r="C53" s="11" t="s">
        <v>33</v>
      </c>
      <c r="D53" s="13">
        <v>2</v>
      </c>
      <c r="E53" s="40">
        <v>1</v>
      </c>
      <c r="F53" s="14">
        <f t="shared" si="2"/>
        <v>50</v>
      </c>
      <c r="G53" s="38">
        <v>1</v>
      </c>
      <c r="H53" s="14">
        <f t="shared" si="29"/>
        <v>100</v>
      </c>
      <c r="I53" s="38">
        <v>0</v>
      </c>
      <c r="J53" s="15">
        <v>0</v>
      </c>
      <c r="K53" s="16">
        <v>0</v>
      </c>
      <c r="L53" s="15">
        <f t="shared" si="31"/>
        <v>0</v>
      </c>
      <c r="M53" s="16">
        <v>0</v>
      </c>
      <c r="N53" s="15">
        <f t="shared" si="42"/>
        <v>0</v>
      </c>
      <c r="O53" s="16">
        <v>0</v>
      </c>
      <c r="P53" s="15">
        <f>O53*100/E53</f>
        <v>0</v>
      </c>
      <c r="Q53" s="16">
        <v>0</v>
      </c>
      <c r="R53" s="15">
        <f t="shared" si="40"/>
        <v>0</v>
      </c>
      <c r="S53" s="16">
        <v>0</v>
      </c>
      <c r="T53" s="15">
        <f t="shared" si="33"/>
        <v>0</v>
      </c>
      <c r="U53" s="16">
        <f t="shared" si="34"/>
        <v>0</v>
      </c>
      <c r="V53" s="17">
        <f t="shared" si="35"/>
        <v>1</v>
      </c>
      <c r="W53" s="17">
        <f t="shared" si="36"/>
        <v>1</v>
      </c>
      <c r="X53" s="18">
        <f t="shared" si="41"/>
        <v>100</v>
      </c>
      <c r="Y53" s="19">
        <v>12000</v>
      </c>
      <c r="Z53" s="19">
        <v>12000</v>
      </c>
      <c r="AA53" s="19">
        <v>12000</v>
      </c>
      <c r="AB53" s="101">
        <f>SUM(O53+Q53+S53+G53+I53)</f>
        <v>1</v>
      </c>
      <c r="AC53" s="39">
        <v>1</v>
      </c>
      <c r="AD53" s="20">
        <f t="shared" si="38"/>
        <v>100</v>
      </c>
      <c r="AE53" s="39">
        <v>0</v>
      </c>
      <c r="AF53" s="20">
        <f t="shared" si="39"/>
        <v>0</v>
      </c>
      <c r="AG53" s="111"/>
    </row>
    <row r="54" spans="1:33" ht="21" x14ac:dyDescent="0.2">
      <c r="A54" s="11" t="s">
        <v>82</v>
      </c>
      <c r="B54" s="22" t="s">
        <v>83</v>
      </c>
      <c r="C54" s="11" t="s">
        <v>33</v>
      </c>
      <c r="D54" s="13">
        <v>4</v>
      </c>
      <c r="E54" s="40">
        <v>2</v>
      </c>
      <c r="F54" s="14">
        <f t="shared" si="2"/>
        <v>50</v>
      </c>
      <c r="G54" s="38">
        <v>0</v>
      </c>
      <c r="H54" s="14">
        <f t="shared" si="29"/>
        <v>0</v>
      </c>
      <c r="I54" s="38">
        <v>0</v>
      </c>
      <c r="J54" s="15">
        <v>0</v>
      </c>
      <c r="K54" s="16">
        <v>0</v>
      </c>
      <c r="L54" s="15">
        <v>0</v>
      </c>
      <c r="M54" s="16">
        <v>0</v>
      </c>
      <c r="N54" s="15">
        <v>0</v>
      </c>
      <c r="O54" s="16">
        <v>2</v>
      </c>
      <c r="P54" s="15">
        <f>O54*100/E54</f>
        <v>100</v>
      </c>
      <c r="Q54" s="16">
        <v>0</v>
      </c>
      <c r="R54" s="15">
        <f t="shared" si="40"/>
        <v>0</v>
      </c>
      <c r="S54" s="16">
        <v>0</v>
      </c>
      <c r="T54" s="15">
        <f>S54*100/$E54</f>
        <v>0</v>
      </c>
      <c r="U54" s="16">
        <f>S54+O54+Q54</f>
        <v>2</v>
      </c>
      <c r="V54" s="17">
        <f t="shared" si="35"/>
        <v>0</v>
      </c>
      <c r="W54" s="17">
        <f t="shared" si="36"/>
        <v>0</v>
      </c>
      <c r="X54" s="18">
        <v>0</v>
      </c>
      <c r="Y54" s="19">
        <v>24290</v>
      </c>
      <c r="Z54" s="19">
        <v>25000</v>
      </c>
      <c r="AA54" s="19">
        <v>24645</v>
      </c>
      <c r="AB54" s="101">
        <f>SUM(O54+Q54+S54+G54+I54)</f>
        <v>2</v>
      </c>
      <c r="AC54" s="39">
        <v>2</v>
      </c>
      <c r="AD54" s="20">
        <f t="shared" si="38"/>
        <v>100</v>
      </c>
      <c r="AE54" s="39">
        <v>0</v>
      </c>
      <c r="AF54" s="20">
        <f t="shared" si="39"/>
        <v>0</v>
      </c>
      <c r="AG54" s="111"/>
    </row>
    <row r="55" spans="1:33" ht="21" x14ac:dyDescent="0.2">
      <c r="A55" s="11" t="s">
        <v>82</v>
      </c>
      <c r="B55" s="22" t="s">
        <v>136</v>
      </c>
      <c r="C55" s="11" t="s">
        <v>33</v>
      </c>
      <c r="D55" s="13">
        <v>2</v>
      </c>
      <c r="E55" s="40">
        <v>1</v>
      </c>
      <c r="F55" s="14">
        <f t="shared" si="2"/>
        <v>50</v>
      </c>
      <c r="G55" s="38">
        <v>0</v>
      </c>
      <c r="H55" s="14">
        <f t="shared" si="29"/>
        <v>0</v>
      </c>
      <c r="I55" s="38">
        <v>0</v>
      </c>
      <c r="J55" s="15">
        <v>0</v>
      </c>
      <c r="K55" s="16">
        <v>0</v>
      </c>
      <c r="L55" s="15">
        <v>0</v>
      </c>
      <c r="M55" s="16">
        <v>0</v>
      </c>
      <c r="N55" s="15">
        <v>0</v>
      </c>
      <c r="O55" s="16">
        <v>1</v>
      </c>
      <c r="P55" s="15">
        <f>O55*100/E55</f>
        <v>100</v>
      </c>
      <c r="Q55" s="16">
        <v>0</v>
      </c>
      <c r="R55" s="15">
        <f t="shared" si="40"/>
        <v>0</v>
      </c>
      <c r="S55" s="16">
        <v>0</v>
      </c>
      <c r="T55" s="15">
        <f t="shared" si="33"/>
        <v>0</v>
      </c>
      <c r="U55" s="16">
        <f>S55+O55+Q55</f>
        <v>1</v>
      </c>
      <c r="V55" s="17">
        <f t="shared" si="35"/>
        <v>0</v>
      </c>
      <c r="W55" s="17">
        <f t="shared" si="36"/>
        <v>0</v>
      </c>
      <c r="X55" s="18" t="e">
        <f t="shared" si="41"/>
        <v>#DIV/0!</v>
      </c>
      <c r="Y55" s="19">
        <v>22000</v>
      </c>
      <c r="Z55" s="19">
        <v>22000</v>
      </c>
      <c r="AA55" s="19">
        <v>22000</v>
      </c>
      <c r="AB55" s="101">
        <f>SUM(O55+Q55+S55+G55+I55)</f>
        <v>1</v>
      </c>
      <c r="AC55" s="101">
        <v>1</v>
      </c>
      <c r="AD55" s="20">
        <f t="shared" si="38"/>
        <v>100</v>
      </c>
      <c r="AE55" s="39">
        <v>0</v>
      </c>
      <c r="AF55" s="20">
        <f t="shared" si="39"/>
        <v>0</v>
      </c>
      <c r="AG55" s="111"/>
    </row>
    <row r="56" spans="1:33" ht="21" x14ac:dyDescent="0.2">
      <c r="A56" s="11" t="s">
        <v>31</v>
      </c>
      <c r="B56" s="42" t="s">
        <v>84</v>
      </c>
      <c r="C56" s="11" t="s">
        <v>33</v>
      </c>
      <c r="D56" s="13">
        <v>3</v>
      </c>
      <c r="E56" s="40">
        <v>3</v>
      </c>
      <c r="F56" s="14">
        <f t="shared" si="2"/>
        <v>100</v>
      </c>
      <c r="G56" s="38">
        <v>1</v>
      </c>
      <c r="H56" s="14">
        <f t="shared" si="29"/>
        <v>33.333333333333336</v>
      </c>
      <c r="I56" s="38">
        <v>0</v>
      </c>
      <c r="J56" s="15">
        <v>0</v>
      </c>
      <c r="K56" s="16">
        <v>1</v>
      </c>
      <c r="L56" s="15">
        <f t="shared" si="31"/>
        <v>33.333333333333336</v>
      </c>
      <c r="M56" s="16">
        <v>0</v>
      </c>
      <c r="N56" s="15">
        <v>0</v>
      </c>
      <c r="O56" s="16">
        <v>1</v>
      </c>
      <c r="P56" s="15">
        <f t="shared" si="32"/>
        <v>33.333333333333336</v>
      </c>
      <c r="Q56" s="16">
        <v>0</v>
      </c>
      <c r="R56" s="15">
        <f t="shared" si="40"/>
        <v>0</v>
      </c>
      <c r="S56" s="16">
        <v>0</v>
      </c>
      <c r="T56" s="15">
        <f t="shared" si="33"/>
        <v>0</v>
      </c>
      <c r="U56" s="16">
        <f t="shared" si="34"/>
        <v>1</v>
      </c>
      <c r="V56" s="17">
        <f t="shared" si="35"/>
        <v>1</v>
      </c>
      <c r="W56" s="17">
        <f t="shared" si="36"/>
        <v>2</v>
      </c>
      <c r="X56" s="18">
        <f t="shared" si="41"/>
        <v>50</v>
      </c>
      <c r="Y56" s="19">
        <v>19000</v>
      </c>
      <c r="Z56" s="19">
        <v>32320</v>
      </c>
      <c r="AA56" s="19">
        <v>25660</v>
      </c>
      <c r="AB56" s="101">
        <f t="shared" si="37"/>
        <v>2</v>
      </c>
      <c r="AC56" s="39">
        <v>2</v>
      </c>
      <c r="AD56" s="20">
        <f t="shared" si="38"/>
        <v>100</v>
      </c>
      <c r="AE56" s="39">
        <v>0</v>
      </c>
      <c r="AF56" s="20">
        <f t="shared" si="39"/>
        <v>0</v>
      </c>
      <c r="AG56" s="111"/>
    </row>
    <row r="57" spans="1:33" ht="21" x14ac:dyDescent="0.35">
      <c r="A57" s="62"/>
      <c r="B57" s="73" t="s">
        <v>85</v>
      </c>
      <c r="C57" s="74"/>
      <c r="D57" s="77">
        <f>SUM(D58:D62)</f>
        <v>112</v>
      </c>
      <c r="E57" s="77">
        <f>SUM(E58:E62)</f>
        <v>29</v>
      </c>
      <c r="F57" s="66">
        <f t="shared" si="2"/>
        <v>25.892857142857142</v>
      </c>
      <c r="G57" s="77">
        <f>SUM(G58:G62)</f>
        <v>16</v>
      </c>
      <c r="H57" s="66">
        <f>G57*100/E57</f>
        <v>55.172413793103445</v>
      </c>
      <c r="I57" s="77">
        <f>SUM(I58:I62)</f>
        <v>0</v>
      </c>
      <c r="J57" s="68">
        <f>I57*100/E57</f>
        <v>0</v>
      </c>
      <c r="K57" s="77">
        <f>SUM(K58:K62)</f>
        <v>5</v>
      </c>
      <c r="L57" s="68">
        <f>K57*100/E57</f>
        <v>17.241379310344829</v>
      </c>
      <c r="M57" s="77">
        <f>SUM(M58:M62)</f>
        <v>0</v>
      </c>
      <c r="N57" s="68">
        <f>M57*100/E57</f>
        <v>0</v>
      </c>
      <c r="O57" s="77">
        <f>SUM(O58:O62)</f>
        <v>5</v>
      </c>
      <c r="P57" s="68">
        <f>O57*100/E57</f>
        <v>17.241379310344829</v>
      </c>
      <c r="Q57" s="77">
        <f>SUM(Q58:Q62)</f>
        <v>3</v>
      </c>
      <c r="R57" s="68">
        <f>Q57*100/E57</f>
        <v>10.344827586206897</v>
      </c>
      <c r="S57" s="77">
        <f>SUM(S58:S62)</f>
        <v>0</v>
      </c>
      <c r="T57" s="68">
        <f>S57*100/E57</f>
        <v>0</v>
      </c>
      <c r="U57" s="65">
        <f>SUM(U58:U62)</f>
        <v>8</v>
      </c>
      <c r="V57" s="69">
        <f>SUM(V58:V62)</f>
        <v>19</v>
      </c>
      <c r="W57" s="69">
        <f>SUM(W58:W62)</f>
        <v>24</v>
      </c>
      <c r="X57" s="68">
        <f>V57*100/W57</f>
        <v>79.166666666666671</v>
      </c>
      <c r="Y57" s="70">
        <f>MIN(Y58:Y62)</f>
        <v>7000</v>
      </c>
      <c r="Z57" s="70">
        <f>MAX(Z58:Z62)</f>
        <v>30000</v>
      </c>
      <c r="AA57" s="75">
        <f>AVERAGE(AA58:AA62)</f>
        <v>12430.952380952382</v>
      </c>
      <c r="AB57" s="76">
        <f>SUM(AB58:AB62)</f>
        <v>24</v>
      </c>
      <c r="AC57" s="77">
        <f>SUM(AC58:AC62)</f>
        <v>15</v>
      </c>
      <c r="AD57" s="78">
        <f>AC57*100/AB57</f>
        <v>62.5</v>
      </c>
      <c r="AE57" s="77">
        <f>SUM(AE58:AE62)</f>
        <v>9</v>
      </c>
      <c r="AF57" s="78">
        <f>AE57*100/AB57</f>
        <v>37.5</v>
      </c>
      <c r="AG57" s="111"/>
    </row>
    <row r="58" spans="1:33" ht="21" x14ac:dyDescent="0.35">
      <c r="A58" s="11" t="s">
        <v>86</v>
      </c>
      <c r="B58" s="22" t="s">
        <v>87</v>
      </c>
      <c r="C58" s="11" t="s">
        <v>28</v>
      </c>
      <c r="D58" s="11">
        <v>37</v>
      </c>
      <c r="E58" s="11">
        <v>8</v>
      </c>
      <c r="F58" s="25">
        <f>E58*100/D58</f>
        <v>21.621621621621621</v>
      </c>
      <c r="G58" s="44">
        <v>3</v>
      </c>
      <c r="H58" s="25">
        <f t="shared" si="29"/>
        <v>37.5</v>
      </c>
      <c r="I58" s="44">
        <v>0</v>
      </c>
      <c r="J58" s="18">
        <f t="shared" si="30"/>
        <v>0</v>
      </c>
      <c r="K58" s="17">
        <v>1</v>
      </c>
      <c r="L58" s="18">
        <f t="shared" si="31"/>
        <v>12.5</v>
      </c>
      <c r="M58" s="17">
        <v>0</v>
      </c>
      <c r="N58" s="18">
        <f t="shared" si="42"/>
        <v>0</v>
      </c>
      <c r="O58" s="17">
        <v>2</v>
      </c>
      <c r="P58" s="18">
        <f t="shared" si="32"/>
        <v>25</v>
      </c>
      <c r="Q58" s="17">
        <v>2</v>
      </c>
      <c r="R58" s="18">
        <f t="shared" si="40"/>
        <v>25</v>
      </c>
      <c r="S58" s="17">
        <v>0</v>
      </c>
      <c r="T58" s="18">
        <f t="shared" si="33"/>
        <v>0</v>
      </c>
      <c r="U58" s="26">
        <f t="shared" si="34"/>
        <v>4</v>
      </c>
      <c r="V58" s="17">
        <f t="shared" ref="V58:V62" si="43">G58+I58+Q58+S58</f>
        <v>5</v>
      </c>
      <c r="W58" s="17">
        <f t="shared" ref="W58:W62" si="44">E58-M58-O58</f>
        <v>6</v>
      </c>
      <c r="X58" s="18">
        <f>V58*100/W58</f>
        <v>83.333333333333329</v>
      </c>
      <c r="Y58" s="29">
        <v>7000</v>
      </c>
      <c r="Z58" s="29">
        <v>30000</v>
      </c>
      <c r="AA58" s="29">
        <v>13142.857142857143</v>
      </c>
      <c r="AB58" s="101">
        <f t="shared" si="37"/>
        <v>7</v>
      </c>
      <c r="AC58" s="45">
        <v>5</v>
      </c>
      <c r="AD58" s="20">
        <f>(AC58*100)/AB58</f>
        <v>71.428571428571431</v>
      </c>
      <c r="AE58" s="45">
        <v>2</v>
      </c>
      <c r="AF58" s="20">
        <f t="shared" si="39"/>
        <v>28.571428571428573</v>
      </c>
      <c r="AG58" s="111"/>
    </row>
    <row r="59" spans="1:33" ht="21" x14ac:dyDescent="0.35">
      <c r="A59" s="11" t="s">
        <v>86</v>
      </c>
      <c r="B59" s="22" t="s">
        <v>88</v>
      </c>
      <c r="C59" s="11" t="s">
        <v>28</v>
      </c>
      <c r="D59" s="11">
        <v>8</v>
      </c>
      <c r="E59" s="11">
        <v>2</v>
      </c>
      <c r="F59" s="25">
        <f>E59*100/D59</f>
        <v>25</v>
      </c>
      <c r="G59" s="44">
        <v>2</v>
      </c>
      <c r="H59" s="25">
        <f t="shared" si="29"/>
        <v>100</v>
      </c>
      <c r="I59" s="44">
        <v>0</v>
      </c>
      <c r="J59" s="18">
        <v>0</v>
      </c>
      <c r="K59" s="17">
        <v>0</v>
      </c>
      <c r="L59" s="18">
        <f t="shared" si="31"/>
        <v>0</v>
      </c>
      <c r="M59" s="17">
        <v>0</v>
      </c>
      <c r="N59" s="18">
        <v>0</v>
      </c>
      <c r="O59" s="17">
        <v>0</v>
      </c>
      <c r="P59" s="18">
        <f t="shared" si="32"/>
        <v>0</v>
      </c>
      <c r="Q59" s="17">
        <v>0</v>
      </c>
      <c r="R59" s="18">
        <f t="shared" si="40"/>
        <v>0</v>
      </c>
      <c r="S59" s="17">
        <v>0</v>
      </c>
      <c r="T59" s="18">
        <f t="shared" si="33"/>
        <v>0</v>
      </c>
      <c r="U59" s="26">
        <f t="shared" si="34"/>
        <v>0</v>
      </c>
      <c r="V59" s="17">
        <f t="shared" si="43"/>
        <v>2</v>
      </c>
      <c r="W59" s="17">
        <f t="shared" si="44"/>
        <v>2</v>
      </c>
      <c r="X59" s="18">
        <f t="shared" ref="X59:X62" si="45">V59*100/W59</f>
        <v>100</v>
      </c>
      <c r="Y59" s="29">
        <v>9000</v>
      </c>
      <c r="Z59" s="29">
        <v>15000</v>
      </c>
      <c r="AA59" s="29">
        <v>12000</v>
      </c>
      <c r="AB59" s="101">
        <f t="shared" si="37"/>
        <v>2</v>
      </c>
      <c r="AC59" s="45">
        <v>2</v>
      </c>
      <c r="AD59" s="20">
        <f t="shared" ref="AD59:AD62" si="46">(AC59*100)/AB59</f>
        <v>100</v>
      </c>
      <c r="AE59" s="45">
        <v>0</v>
      </c>
      <c r="AF59" s="20">
        <f t="shared" si="39"/>
        <v>0</v>
      </c>
      <c r="AG59" s="111"/>
    </row>
    <row r="60" spans="1:33" ht="21" x14ac:dyDescent="0.35">
      <c r="A60" s="11" t="s">
        <v>89</v>
      </c>
      <c r="B60" s="22" t="s">
        <v>90</v>
      </c>
      <c r="C60" s="11" t="s">
        <v>28</v>
      </c>
      <c r="D60" s="11">
        <v>24</v>
      </c>
      <c r="E60" s="11">
        <v>4</v>
      </c>
      <c r="F60" s="25">
        <f t="shared" si="2"/>
        <v>16.666666666666668</v>
      </c>
      <c r="G60" s="44">
        <v>1</v>
      </c>
      <c r="H60" s="25">
        <f t="shared" si="29"/>
        <v>25</v>
      </c>
      <c r="I60" s="44">
        <v>0</v>
      </c>
      <c r="J60" s="18">
        <f t="shared" si="30"/>
        <v>0</v>
      </c>
      <c r="K60" s="17">
        <v>1</v>
      </c>
      <c r="L60" s="18">
        <f t="shared" si="31"/>
        <v>25</v>
      </c>
      <c r="M60" s="17">
        <v>0</v>
      </c>
      <c r="N60" s="18">
        <v>0</v>
      </c>
      <c r="O60" s="17">
        <v>2</v>
      </c>
      <c r="P60" s="18">
        <f t="shared" si="32"/>
        <v>50</v>
      </c>
      <c r="Q60" s="17">
        <v>0</v>
      </c>
      <c r="R60" s="18">
        <f t="shared" si="40"/>
        <v>0</v>
      </c>
      <c r="S60" s="17">
        <v>0</v>
      </c>
      <c r="T60" s="18">
        <f t="shared" si="33"/>
        <v>0</v>
      </c>
      <c r="U60" s="26">
        <f t="shared" si="34"/>
        <v>2</v>
      </c>
      <c r="V60" s="17">
        <f t="shared" si="43"/>
        <v>1</v>
      </c>
      <c r="W60" s="17">
        <f t="shared" si="44"/>
        <v>2</v>
      </c>
      <c r="X60" s="18">
        <f t="shared" si="45"/>
        <v>50</v>
      </c>
      <c r="Y60" s="29">
        <v>11000</v>
      </c>
      <c r="Z60" s="29">
        <v>15050</v>
      </c>
      <c r="AA60" s="29">
        <v>13683.333333333334</v>
      </c>
      <c r="AB60" s="101">
        <f t="shared" si="37"/>
        <v>3</v>
      </c>
      <c r="AC60" s="45">
        <v>2</v>
      </c>
      <c r="AD60" s="20">
        <f t="shared" si="46"/>
        <v>66.666666666666671</v>
      </c>
      <c r="AE60" s="45">
        <v>1</v>
      </c>
      <c r="AF60" s="20">
        <f t="shared" si="39"/>
        <v>33.333333333333336</v>
      </c>
      <c r="AG60" s="111"/>
    </row>
    <row r="61" spans="1:33" ht="21" x14ac:dyDescent="0.35">
      <c r="A61" s="11" t="s">
        <v>89</v>
      </c>
      <c r="B61" s="22" t="s">
        <v>130</v>
      </c>
      <c r="C61" s="11" t="s">
        <v>28</v>
      </c>
      <c r="D61" s="11">
        <v>22</v>
      </c>
      <c r="E61" s="11">
        <v>10</v>
      </c>
      <c r="F61" s="25">
        <f t="shared" si="2"/>
        <v>45.454545454545453</v>
      </c>
      <c r="G61" s="44">
        <v>6</v>
      </c>
      <c r="H61" s="25">
        <f t="shared" si="29"/>
        <v>60</v>
      </c>
      <c r="I61" s="44">
        <v>0</v>
      </c>
      <c r="J61" s="18">
        <f t="shared" si="30"/>
        <v>0</v>
      </c>
      <c r="K61" s="17">
        <v>3</v>
      </c>
      <c r="L61" s="18">
        <f t="shared" si="31"/>
        <v>30</v>
      </c>
      <c r="M61" s="17">
        <v>0</v>
      </c>
      <c r="N61" s="18">
        <v>0</v>
      </c>
      <c r="O61" s="17">
        <v>1</v>
      </c>
      <c r="P61" s="18">
        <f t="shared" si="32"/>
        <v>10</v>
      </c>
      <c r="Q61" s="17">
        <v>0</v>
      </c>
      <c r="R61" s="18">
        <f t="shared" si="40"/>
        <v>0</v>
      </c>
      <c r="S61" s="17">
        <v>0</v>
      </c>
      <c r="T61" s="18">
        <f t="shared" si="33"/>
        <v>0</v>
      </c>
      <c r="U61" s="26">
        <f t="shared" si="34"/>
        <v>1</v>
      </c>
      <c r="V61" s="17">
        <f t="shared" si="43"/>
        <v>6</v>
      </c>
      <c r="W61" s="17">
        <f t="shared" si="44"/>
        <v>9</v>
      </c>
      <c r="X61" s="18">
        <f t="shared" si="45"/>
        <v>66.666666666666671</v>
      </c>
      <c r="Y61" s="29">
        <v>10000</v>
      </c>
      <c r="Z61" s="29">
        <v>17000</v>
      </c>
      <c r="AA61" s="29">
        <v>12928.571428571429</v>
      </c>
      <c r="AB61" s="101">
        <f t="shared" si="37"/>
        <v>7</v>
      </c>
      <c r="AC61" s="45">
        <v>6</v>
      </c>
      <c r="AD61" s="20">
        <f t="shared" si="46"/>
        <v>85.714285714285708</v>
      </c>
      <c r="AE61" s="45">
        <v>1</v>
      </c>
      <c r="AF61" s="20">
        <f t="shared" si="39"/>
        <v>14.285714285714286</v>
      </c>
      <c r="AG61" s="111"/>
    </row>
    <row r="62" spans="1:33" ht="21" x14ac:dyDescent="0.35">
      <c r="A62" s="11" t="s">
        <v>89</v>
      </c>
      <c r="B62" s="22" t="s">
        <v>91</v>
      </c>
      <c r="C62" s="11" t="s">
        <v>28</v>
      </c>
      <c r="D62" s="11">
        <v>21</v>
      </c>
      <c r="E62" s="11">
        <v>5</v>
      </c>
      <c r="F62" s="25">
        <f t="shared" si="2"/>
        <v>23.80952380952381</v>
      </c>
      <c r="G62" s="44">
        <v>4</v>
      </c>
      <c r="H62" s="25">
        <f t="shared" si="29"/>
        <v>80</v>
      </c>
      <c r="I62" s="44">
        <v>0</v>
      </c>
      <c r="J62" s="18">
        <f t="shared" si="30"/>
        <v>0</v>
      </c>
      <c r="K62" s="17">
        <v>0</v>
      </c>
      <c r="L62" s="18">
        <f t="shared" si="31"/>
        <v>0</v>
      </c>
      <c r="M62" s="17">
        <v>0</v>
      </c>
      <c r="N62" s="18">
        <f t="shared" si="42"/>
        <v>0</v>
      </c>
      <c r="O62" s="17">
        <v>0</v>
      </c>
      <c r="P62" s="18">
        <f t="shared" si="32"/>
        <v>0</v>
      </c>
      <c r="Q62" s="17">
        <v>1</v>
      </c>
      <c r="R62" s="18">
        <f t="shared" si="40"/>
        <v>20</v>
      </c>
      <c r="S62" s="17">
        <v>0</v>
      </c>
      <c r="T62" s="18">
        <f t="shared" si="33"/>
        <v>0</v>
      </c>
      <c r="U62" s="26">
        <f t="shared" si="34"/>
        <v>1</v>
      </c>
      <c r="V62" s="17">
        <f t="shared" si="43"/>
        <v>5</v>
      </c>
      <c r="W62" s="17">
        <f t="shared" si="44"/>
        <v>5</v>
      </c>
      <c r="X62" s="18">
        <f t="shared" si="45"/>
        <v>100</v>
      </c>
      <c r="Y62" s="29">
        <v>8000</v>
      </c>
      <c r="Z62" s="29">
        <v>15000</v>
      </c>
      <c r="AA62" s="29">
        <v>10400</v>
      </c>
      <c r="AB62" s="101">
        <f t="shared" si="37"/>
        <v>5</v>
      </c>
      <c r="AC62" s="45">
        <v>0</v>
      </c>
      <c r="AD62" s="20">
        <f t="shared" si="46"/>
        <v>0</v>
      </c>
      <c r="AE62" s="45">
        <v>5</v>
      </c>
      <c r="AF62" s="20">
        <f t="shared" si="39"/>
        <v>100</v>
      </c>
      <c r="AG62" s="111"/>
    </row>
    <row r="63" spans="1:33" ht="21" x14ac:dyDescent="0.2">
      <c r="A63" s="62"/>
      <c r="B63" s="64" t="s">
        <v>92</v>
      </c>
      <c r="C63" s="74"/>
      <c r="D63" s="62">
        <f>SUM(D64:D83)</f>
        <v>642</v>
      </c>
      <c r="E63" s="79">
        <f>SUM(E64:E83)</f>
        <v>282</v>
      </c>
      <c r="F63" s="66">
        <f t="shared" si="2"/>
        <v>43.925233644859816</v>
      </c>
      <c r="G63" s="79">
        <f>SUM(G64:G83)</f>
        <v>133</v>
      </c>
      <c r="H63" s="66">
        <f>G63*100/E63</f>
        <v>47.163120567375884</v>
      </c>
      <c r="I63" s="79">
        <f>SUM(I64:I83)</f>
        <v>1</v>
      </c>
      <c r="J63" s="68">
        <f>I63*100/E63</f>
        <v>0.3546099290780142</v>
      </c>
      <c r="K63" s="79">
        <f>SUM(K64:K83)</f>
        <v>31</v>
      </c>
      <c r="L63" s="68">
        <f>K63*100/E63</f>
        <v>10.99290780141844</v>
      </c>
      <c r="M63" s="79">
        <f>SUM(M64:M83)</f>
        <v>2</v>
      </c>
      <c r="N63" s="68">
        <f>M63*100/E63</f>
        <v>0.70921985815602839</v>
      </c>
      <c r="O63" s="79">
        <f>SUM(O64:O83)</f>
        <v>90</v>
      </c>
      <c r="P63" s="68">
        <f>O63*100/E63</f>
        <v>31.914893617021278</v>
      </c>
      <c r="Q63" s="79">
        <f>SUM(Q64:Q83)</f>
        <v>8</v>
      </c>
      <c r="R63" s="68">
        <f>Q63*100/E63</f>
        <v>2.8368794326241136</v>
      </c>
      <c r="S63" s="79">
        <f>SUM(S64:S83)</f>
        <v>17</v>
      </c>
      <c r="T63" s="68">
        <f>S63*100/E63</f>
        <v>6.0283687943262407</v>
      </c>
      <c r="U63" s="79">
        <f>SUM(U64:U83)</f>
        <v>115</v>
      </c>
      <c r="V63" s="69">
        <f>SUM(V65:V83)</f>
        <v>156</v>
      </c>
      <c r="W63" s="79">
        <f>SUM(W64:W83)</f>
        <v>190</v>
      </c>
      <c r="X63" s="68">
        <f>V63*100/W63</f>
        <v>82.10526315789474</v>
      </c>
      <c r="Y63" s="70">
        <f>MIN(Y64:Y83)</f>
        <v>7940</v>
      </c>
      <c r="Z63" s="70">
        <f>MAX(Z64:Z83)</f>
        <v>50260</v>
      </c>
      <c r="AA63" s="75">
        <f>AVERAGE(AA64:AA83)</f>
        <v>18924.778284674387</v>
      </c>
      <c r="AB63" s="76">
        <f>SUM(AB65:AB83)</f>
        <v>225</v>
      </c>
      <c r="AC63" s="62">
        <f>SUM(AC65:AC83)</f>
        <v>185</v>
      </c>
      <c r="AD63" s="78">
        <f>AC63*100/AB63</f>
        <v>82.222222222222229</v>
      </c>
      <c r="AE63" s="62">
        <f>SUM(AE65:AE83)</f>
        <v>40</v>
      </c>
      <c r="AF63" s="78">
        <f>AE63*100/AB63</f>
        <v>17.777777777777779</v>
      </c>
      <c r="AG63" s="111"/>
    </row>
    <row r="64" spans="1:33" ht="21" x14ac:dyDescent="0.35">
      <c r="A64" s="46" t="s">
        <v>93</v>
      </c>
      <c r="B64" s="47" t="s">
        <v>138</v>
      </c>
      <c r="C64" s="109" t="s">
        <v>93</v>
      </c>
      <c r="D64" s="109">
        <v>30</v>
      </c>
      <c r="E64" s="109">
        <v>24</v>
      </c>
      <c r="F64" s="20">
        <f>E64*100/D64</f>
        <v>80</v>
      </c>
      <c r="G64" s="109">
        <v>0</v>
      </c>
      <c r="H64" s="25">
        <f>G64*100/E64</f>
        <v>0</v>
      </c>
      <c r="I64" s="109">
        <v>0</v>
      </c>
      <c r="J64" s="18">
        <v>0</v>
      </c>
      <c r="K64" s="109">
        <v>0</v>
      </c>
      <c r="L64" s="18">
        <f>K64*100/E64</f>
        <v>0</v>
      </c>
      <c r="M64" s="109">
        <v>0</v>
      </c>
      <c r="N64" s="18">
        <f>M64*100/E64</f>
        <v>0</v>
      </c>
      <c r="O64" s="109">
        <v>21</v>
      </c>
      <c r="P64" s="18">
        <f>O64*100/E64</f>
        <v>87.5</v>
      </c>
      <c r="Q64" s="48">
        <v>0</v>
      </c>
      <c r="R64" s="18">
        <f>Q64*100/$E64</f>
        <v>0</v>
      </c>
      <c r="S64" s="109">
        <v>3</v>
      </c>
      <c r="T64" s="18">
        <f>S64*100/$E64</f>
        <v>12.5</v>
      </c>
      <c r="U64" s="26">
        <f>S64+O64+Q64</f>
        <v>24</v>
      </c>
      <c r="V64" s="17">
        <f t="shared" ref="V64:V83" si="47">G64+I64+Q64+S64</f>
        <v>3</v>
      </c>
      <c r="W64" s="17">
        <f t="shared" ref="W64:W83" si="48">E64-M64-O64</f>
        <v>3</v>
      </c>
      <c r="X64" s="18">
        <f>V64*100/W64</f>
        <v>100</v>
      </c>
      <c r="Y64" s="19">
        <v>8000</v>
      </c>
      <c r="Z64" s="19">
        <v>17700</v>
      </c>
      <c r="AA64" s="19">
        <v>12462.5</v>
      </c>
      <c r="AB64" s="101">
        <f>SUM(O64+Q64+S64+G64+I64)</f>
        <v>24</v>
      </c>
      <c r="AC64" s="109">
        <v>22</v>
      </c>
      <c r="AD64" s="20">
        <f>(AC64*100)/AB64</f>
        <v>91.666666666666671</v>
      </c>
      <c r="AE64" s="109">
        <v>2</v>
      </c>
      <c r="AF64" s="20">
        <f>AE64*100/AB64</f>
        <v>8.3333333333333339</v>
      </c>
      <c r="AG64" s="111"/>
    </row>
    <row r="65" spans="1:33" ht="21" x14ac:dyDescent="0.35">
      <c r="A65" s="49" t="s">
        <v>94</v>
      </c>
      <c r="B65" s="42" t="s">
        <v>95</v>
      </c>
      <c r="C65" s="49" t="s">
        <v>28</v>
      </c>
      <c r="D65" s="49">
        <v>29</v>
      </c>
      <c r="E65" s="50">
        <v>9</v>
      </c>
      <c r="F65" s="20">
        <f>E65*100/D65</f>
        <v>31.03448275862069</v>
      </c>
      <c r="G65" s="50">
        <v>8</v>
      </c>
      <c r="H65" s="25">
        <f>G65*100/E65</f>
        <v>88.888888888888886</v>
      </c>
      <c r="I65" s="50">
        <v>0</v>
      </c>
      <c r="J65" s="18">
        <v>0</v>
      </c>
      <c r="K65" s="48">
        <v>1</v>
      </c>
      <c r="L65" s="18">
        <f>K65*100/E65</f>
        <v>11.111111111111111</v>
      </c>
      <c r="M65" s="48">
        <v>0</v>
      </c>
      <c r="N65" s="18">
        <f>M65*100/E65</f>
        <v>0</v>
      </c>
      <c r="O65" s="48">
        <v>0</v>
      </c>
      <c r="P65" s="18">
        <f>O65*100/E65</f>
        <v>0</v>
      </c>
      <c r="Q65" s="48">
        <v>0</v>
      </c>
      <c r="R65" s="18">
        <f>Q65*100/$E65</f>
        <v>0</v>
      </c>
      <c r="S65" s="48">
        <v>0</v>
      </c>
      <c r="T65" s="18">
        <f>S65*100/$E65</f>
        <v>0</v>
      </c>
      <c r="U65" s="26">
        <f>S65+O65+Q65</f>
        <v>0</v>
      </c>
      <c r="V65" s="17">
        <f t="shared" si="47"/>
        <v>8</v>
      </c>
      <c r="W65" s="17">
        <f t="shared" si="48"/>
        <v>9</v>
      </c>
      <c r="X65" s="18">
        <f>V65*100/W65</f>
        <v>88.888888888888886</v>
      </c>
      <c r="Y65" s="19">
        <v>7940</v>
      </c>
      <c r="Z65" s="19">
        <v>18000</v>
      </c>
      <c r="AA65" s="19">
        <v>11392.5</v>
      </c>
      <c r="AB65" s="101">
        <f>SUM(O65+Q65+S65+G65+I65)</f>
        <v>8</v>
      </c>
      <c r="AC65" s="51">
        <v>3</v>
      </c>
      <c r="AD65" s="20">
        <f>(AC65*100)/AB65</f>
        <v>37.5</v>
      </c>
      <c r="AE65" s="51">
        <v>5</v>
      </c>
      <c r="AF65" s="20">
        <f>AE65*100/AB65</f>
        <v>62.5</v>
      </c>
      <c r="AG65" s="111"/>
    </row>
    <row r="66" spans="1:33" ht="21" x14ac:dyDescent="0.35">
      <c r="A66" s="11" t="s">
        <v>94</v>
      </c>
      <c r="B66" s="22" t="s">
        <v>96</v>
      </c>
      <c r="C66" s="11" t="s">
        <v>28</v>
      </c>
      <c r="D66" s="49">
        <v>33</v>
      </c>
      <c r="E66" s="50">
        <v>25</v>
      </c>
      <c r="F66" s="25">
        <f t="shared" si="2"/>
        <v>75.757575757575751</v>
      </c>
      <c r="G66" s="52">
        <v>17</v>
      </c>
      <c r="H66" s="25">
        <f t="shared" si="29"/>
        <v>68</v>
      </c>
      <c r="I66" s="52">
        <v>0</v>
      </c>
      <c r="J66" s="18">
        <f t="shared" si="30"/>
        <v>0</v>
      </c>
      <c r="K66" s="17">
        <v>1</v>
      </c>
      <c r="L66" s="18">
        <f t="shared" si="31"/>
        <v>4</v>
      </c>
      <c r="M66" s="17">
        <v>0</v>
      </c>
      <c r="N66" s="18">
        <f t="shared" si="42"/>
        <v>0</v>
      </c>
      <c r="O66" s="17">
        <v>5</v>
      </c>
      <c r="P66" s="18">
        <f t="shared" si="32"/>
        <v>20</v>
      </c>
      <c r="Q66" s="17">
        <v>0</v>
      </c>
      <c r="R66" s="18">
        <f t="shared" ref="R66:R90" si="49">Q66*100/$E66</f>
        <v>0</v>
      </c>
      <c r="S66" s="17">
        <v>2</v>
      </c>
      <c r="T66" s="18">
        <f t="shared" si="33"/>
        <v>8</v>
      </c>
      <c r="U66" s="26">
        <f t="shared" si="34"/>
        <v>7</v>
      </c>
      <c r="V66" s="17">
        <f t="shared" si="47"/>
        <v>19</v>
      </c>
      <c r="W66" s="17">
        <f t="shared" si="48"/>
        <v>20</v>
      </c>
      <c r="X66" s="18">
        <f t="shared" ref="X66:X81" si="50">V66*100/W66</f>
        <v>95</v>
      </c>
      <c r="Y66" s="19">
        <v>9500</v>
      </c>
      <c r="Z66" s="19">
        <v>18500</v>
      </c>
      <c r="AA66" s="19">
        <v>15616.666666666666</v>
      </c>
      <c r="AB66" s="101">
        <f t="shared" si="37"/>
        <v>24</v>
      </c>
      <c r="AC66" s="53">
        <v>24</v>
      </c>
      <c r="AD66" s="20">
        <f>(AC66*100)/AB66</f>
        <v>100</v>
      </c>
      <c r="AE66" s="53">
        <v>0</v>
      </c>
      <c r="AF66" s="20">
        <f t="shared" si="39"/>
        <v>0</v>
      </c>
      <c r="AG66" s="111"/>
    </row>
    <row r="67" spans="1:33" ht="21" x14ac:dyDescent="0.35">
      <c r="A67" s="11" t="s">
        <v>94</v>
      </c>
      <c r="B67" s="22" t="s">
        <v>97</v>
      </c>
      <c r="C67" s="11" t="s">
        <v>28</v>
      </c>
      <c r="D67" s="11">
        <v>50</v>
      </c>
      <c r="E67" s="52">
        <v>20</v>
      </c>
      <c r="F67" s="25">
        <f t="shared" si="2"/>
        <v>40</v>
      </c>
      <c r="G67" s="52">
        <v>14</v>
      </c>
      <c r="H67" s="25">
        <f t="shared" si="29"/>
        <v>70</v>
      </c>
      <c r="I67" s="52">
        <v>0</v>
      </c>
      <c r="J67" s="18">
        <f>I67*100/E67</f>
        <v>0</v>
      </c>
      <c r="K67" s="17">
        <v>1</v>
      </c>
      <c r="L67" s="18">
        <f t="shared" si="31"/>
        <v>5</v>
      </c>
      <c r="M67" s="17">
        <v>0</v>
      </c>
      <c r="N67" s="18">
        <v>0</v>
      </c>
      <c r="O67" s="17">
        <v>5</v>
      </c>
      <c r="P67" s="18">
        <f t="shared" si="32"/>
        <v>25</v>
      </c>
      <c r="Q67" s="17">
        <v>0</v>
      </c>
      <c r="R67" s="18">
        <f t="shared" si="49"/>
        <v>0</v>
      </c>
      <c r="S67" s="17">
        <v>0</v>
      </c>
      <c r="T67" s="18">
        <f t="shared" si="33"/>
        <v>0</v>
      </c>
      <c r="U67" s="26">
        <f t="shared" si="34"/>
        <v>5</v>
      </c>
      <c r="V67" s="17">
        <f t="shared" si="47"/>
        <v>14</v>
      </c>
      <c r="W67" s="17">
        <f t="shared" si="48"/>
        <v>15</v>
      </c>
      <c r="X67" s="18">
        <f t="shared" si="50"/>
        <v>93.333333333333329</v>
      </c>
      <c r="Y67" s="19">
        <v>9000</v>
      </c>
      <c r="Z67" s="19">
        <v>18826</v>
      </c>
      <c r="AA67" s="19">
        <v>15535.684210526315</v>
      </c>
      <c r="AB67" s="101">
        <f t="shared" si="37"/>
        <v>19</v>
      </c>
      <c r="AC67" s="53">
        <v>19</v>
      </c>
      <c r="AD67" s="20">
        <f>(AC67*100)/AB67</f>
        <v>100</v>
      </c>
      <c r="AE67" s="53">
        <v>0</v>
      </c>
      <c r="AF67" s="20">
        <f t="shared" si="39"/>
        <v>0</v>
      </c>
      <c r="AG67" s="111"/>
    </row>
    <row r="68" spans="1:33" ht="21" x14ac:dyDescent="0.35">
      <c r="A68" s="11" t="s">
        <v>94</v>
      </c>
      <c r="B68" s="22" t="s">
        <v>98</v>
      </c>
      <c r="C68" s="11" t="s">
        <v>28</v>
      </c>
      <c r="D68" s="11">
        <v>45</v>
      </c>
      <c r="E68" s="52">
        <v>29</v>
      </c>
      <c r="F68" s="25">
        <f t="shared" si="2"/>
        <v>64.444444444444443</v>
      </c>
      <c r="G68" s="52">
        <v>18</v>
      </c>
      <c r="H68" s="25">
        <f t="shared" si="29"/>
        <v>62.068965517241381</v>
      </c>
      <c r="I68" s="52">
        <v>1</v>
      </c>
      <c r="J68" s="18">
        <v>0</v>
      </c>
      <c r="K68" s="17">
        <v>3</v>
      </c>
      <c r="L68" s="18">
        <f t="shared" si="31"/>
        <v>10.344827586206897</v>
      </c>
      <c r="M68" s="17">
        <v>0</v>
      </c>
      <c r="N68" s="18">
        <v>0</v>
      </c>
      <c r="O68" s="17">
        <v>5</v>
      </c>
      <c r="P68" s="18">
        <f t="shared" si="32"/>
        <v>17.241379310344829</v>
      </c>
      <c r="Q68" s="17">
        <v>2</v>
      </c>
      <c r="R68" s="18">
        <f t="shared" si="49"/>
        <v>6.8965517241379306</v>
      </c>
      <c r="S68" s="17">
        <v>0</v>
      </c>
      <c r="T68" s="18">
        <f t="shared" si="33"/>
        <v>0</v>
      </c>
      <c r="U68" s="26">
        <f t="shared" si="34"/>
        <v>7</v>
      </c>
      <c r="V68" s="17">
        <f t="shared" si="47"/>
        <v>21</v>
      </c>
      <c r="W68" s="17">
        <f t="shared" si="48"/>
        <v>24</v>
      </c>
      <c r="X68" s="18">
        <f t="shared" si="50"/>
        <v>87.5</v>
      </c>
      <c r="Y68" s="19">
        <v>9000</v>
      </c>
      <c r="Z68" s="19">
        <v>30000</v>
      </c>
      <c r="AA68" s="19">
        <v>13365.384615384615</v>
      </c>
      <c r="AB68" s="101">
        <f t="shared" si="37"/>
        <v>26</v>
      </c>
      <c r="AC68" s="53">
        <v>10</v>
      </c>
      <c r="AD68" s="33">
        <f>(AC68*100)/AB68</f>
        <v>38.46153846153846</v>
      </c>
      <c r="AE68" s="53">
        <v>16</v>
      </c>
      <c r="AF68" s="20">
        <f t="shared" si="39"/>
        <v>61.53846153846154</v>
      </c>
      <c r="AG68" s="111"/>
    </row>
    <row r="69" spans="1:33" ht="21" x14ac:dyDescent="0.35">
      <c r="A69" s="11" t="s">
        <v>94</v>
      </c>
      <c r="B69" s="22" t="s">
        <v>99</v>
      </c>
      <c r="C69" s="11" t="s">
        <v>28</v>
      </c>
      <c r="D69" s="11">
        <v>51</v>
      </c>
      <c r="E69" s="52">
        <v>15</v>
      </c>
      <c r="F69" s="25">
        <f t="shared" si="2"/>
        <v>29.411764705882351</v>
      </c>
      <c r="G69" s="52">
        <v>4</v>
      </c>
      <c r="H69" s="25">
        <f t="shared" si="29"/>
        <v>26.666666666666668</v>
      </c>
      <c r="I69" s="52">
        <v>0</v>
      </c>
      <c r="J69" s="18">
        <v>0</v>
      </c>
      <c r="K69" s="17">
        <v>3</v>
      </c>
      <c r="L69" s="18">
        <f t="shared" si="31"/>
        <v>20</v>
      </c>
      <c r="M69" s="17">
        <v>1</v>
      </c>
      <c r="N69" s="18">
        <f t="shared" si="42"/>
        <v>6.666666666666667</v>
      </c>
      <c r="O69" s="17">
        <v>3</v>
      </c>
      <c r="P69" s="18">
        <f t="shared" si="32"/>
        <v>20</v>
      </c>
      <c r="Q69" s="17">
        <v>3</v>
      </c>
      <c r="R69" s="18">
        <f t="shared" si="49"/>
        <v>20</v>
      </c>
      <c r="S69" s="17">
        <v>1</v>
      </c>
      <c r="T69" s="18">
        <f t="shared" si="33"/>
        <v>6.666666666666667</v>
      </c>
      <c r="U69" s="26">
        <f t="shared" si="34"/>
        <v>7</v>
      </c>
      <c r="V69" s="17">
        <f t="shared" si="47"/>
        <v>8</v>
      </c>
      <c r="W69" s="17">
        <f t="shared" si="48"/>
        <v>11</v>
      </c>
      <c r="X69" s="18">
        <f t="shared" si="50"/>
        <v>72.727272727272734</v>
      </c>
      <c r="Y69" s="19">
        <v>8500</v>
      </c>
      <c r="Z69" s="19">
        <v>15800</v>
      </c>
      <c r="AA69" s="19">
        <v>13009.09090909091</v>
      </c>
      <c r="AB69" s="101">
        <f t="shared" si="37"/>
        <v>11</v>
      </c>
      <c r="AC69" s="53">
        <v>5</v>
      </c>
      <c r="AD69" s="20">
        <f t="shared" ref="AD69:AD83" si="51">(AC69*100)/AB69</f>
        <v>45.454545454545453</v>
      </c>
      <c r="AE69" s="53">
        <v>6</v>
      </c>
      <c r="AF69" s="20">
        <f t="shared" si="39"/>
        <v>54.545454545454547</v>
      </c>
      <c r="AG69" s="111"/>
    </row>
    <row r="70" spans="1:33" ht="21" x14ac:dyDescent="0.35">
      <c r="A70" s="11" t="s">
        <v>94</v>
      </c>
      <c r="B70" s="22" t="s">
        <v>100</v>
      </c>
      <c r="C70" s="11" t="s">
        <v>28</v>
      </c>
      <c r="D70" s="11">
        <v>37</v>
      </c>
      <c r="E70" s="52">
        <v>13</v>
      </c>
      <c r="F70" s="25">
        <f t="shared" si="2"/>
        <v>35.135135135135137</v>
      </c>
      <c r="G70" s="52">
        <v>13</v>
      </c>
      <c r="H70" s="25">
        <f t="shared" si="29"/>
        <v>100</v>
      </c>
      <c r="I70" s="52">
        <v>0</v>
      </c>
      <c r="J70" s="18">
        <v>0</v>
      </c>
      <c r="K70" s="17">
        <v>0</v>
      </c>
      <c r="L70" s="18">
        <f t="shared" si="31"/>
        <v>0</v>
      </c>
      <c r="M70" s="17">
        <v>0</v>
      </c>
      <c r="N70" s="18">
        <f t="shared" si="42"/>
        <v>0</v>
      </c>
      <c r="O70" s="17">
        <v>0</v>
      </c>
      <c r="P70" s="18">
        <f t="shared" si="32"/>
        <v>0</v>
      </c>
      <c r="Q70" s="17">
        <v>0</v>
      </c>
      <c r="R70" s="18">
        <f t="shared" si="49"/>
        <v>0</v>
      </c>
      <c r="S70" s="17">
        <v>0</v>
      </c>
      <c r="T70" s="18">
        <f t="shared" si="33"/>
        <v>0</v>
      </c>
      <c r="U70" s="26">
        <f t="shared" si="34"/>
        <v>0</v>
      </c>
      <c r="V70" s="17">
        <f t="shared" si="47"/>
        <v>13</v>
      </c>
      <c r="W70" s="17">
        <f t="shared" si="48"/>
        <v>13</v>
      </c>
      <c r="X70" s="18">
        <f t="shared" si="50"/>
        <v>100</v>
      </c>
      <c r="Y70" s="19">
        <v>15800</v>
      </c>
      <c r="Z70" s="19">
        <v>15800</v>
      </c>
      <c r="AA70" s="19">
        <v>15800</v>
      </c>
      <c r="AB70" s="101">
        <f t="shared" si="37"/>
        <v>13</v>
      </c>
      <c r="AC70" s="53">
        <v>13</v>
      </c>
      <c r="AD70" s="20">
        <f t="shared" si="51"/>
        <v>100</v>
      </c>
      <c r="AE70" s="53">
        <v>0</v>
      </c>
      <c r="AF70" s="20">
        <f t="shared" si="39"/>
        <v>0</v>
      </c>
      <c r="AG70" s="111"/>
    </row>
    <row r="71" spans="1:33" ht="21" x14ac:dyDescent="0.35">
      <c r="A71" s="11" t="s">
        <v>94</v>
      </c>
      <c r="B71" s="22" t="s">
        <v>101</v>
      </c>
      <c r="C71" s="11" t="s">
        <v>28</v>
      </c>
      <c r="D71" s="11">
        <v>36</v>
      </c>
      <c r="E71" s="52">
        <v>23</v>
      </c>
      <c r="F71" s="25">
        <f t="shared" si="2"/>
        <v>63.888888888888886</v>
      </c>
      <c r="G71" s="52">
        <v>14</v>
      </c>
      <c r="H71" s="25">
        <f t="shared" si="29"/>
        <v>60.869565217391305</v>
      </c>
      <c r="I71" s="52">
        <v>0</v>
      </c>
      <c r="J71" s="18">
        <v>0</v>
      </c>
      <c r="K71" s="17">
        <v>1</v>
      </c>
      <c r="L71" s="18">
        <f t="shared" si="31"/>
        <v>4.3478260869565215</v>
      </c>
      <c r="M71" s="17">
        <v>0</v>
      </c>
      <c r="N71" s="18">
        <f t="shared" si="42"/>
        <v>0</v>
      </c>
      <c r="O71" s="17">
        <v>6</v>
      </c>
      <c r="P71" s="18">
        <f t="shared" si="32"/>
        <v>26.086956521739129</v>
      </c>
      <c r="Q71" s="17">
        <v>0</v>
      </c>
      <c r="R71" s="18">
        <f t="shared" si="49"/>
        <v>0</v>
      </c>
      <c r="S71" s="17">
        <v>2</v>
      </c>
      <c r="T71" s="18">
        <f t="shared" si="33"/>
        <v>8.695652173913043</v>
      </c>
      <c r="U71" s="26">
        <f t="shared" si="34"/>
        <v>8</v>
      </c>
      <c r="V71" s="17">
        <f t="shared" si="47"/>
        <v>16</v>
      </c>
      <c r="W71" s="17">
        <f t="shared" si="48"/>
        <v>17</v>
      </c>
      <c r="X71" s="18">
        <f t="shared" si="50"/>
        <v>94.117647058823536</v>
      </c>
      <c r="Y71" s="19">
        <v>15000</v>
      </c>
      <c r="Z71" s="19">
        <v>40000</v>
      </c>
      <c r="AA71" s="19">
        <v>17027.333333333332</v>
      </c>
      <c r="AB71" s="101">
        <f t="shared" si="37"/>
        <v>22</v>
      </c>
      <c r="AC71" s="53">
        <v>21</v>
      </c>
      <c r="AD71" s="20">
        <f t="shared" si="51"/>
        <v>95.454545454545453</v>
      </c>
      <c r="AE71" s="53">
        <v>1</v>
      </c>
      <c r="AF71" s="20">
        <f t="shared" si="39"/>
        <v>4.5454545454545459</v>
      </c>
      <c r="AG71" s="111"/>
    </row>
    <row r="72" spans="1:33" ht="21" x14ac:dyDescent="0.35">
      <c r="A72" s="11" t="s">
        <v>94</v>
      </c>
      <c r="B72" s="22" t="s">
        <v>102</v>
      </c>
      <c r="C72" s="11" t="s">
        <v>28</v>
      </c>
      <c r="D72" s="11">
        <v>33</v>
      </c>
      <c r="E72" s="52">
        <v>26</v>
      </c>
      <c r="F72" s="25">
        <f t="shared" si="2"/>
        <v>78.787878787878782</v>
      </c>
      <c r="G72" s="52">
        <v>9</v>
      </c>
      <c r="H72" s="25">
        <f t="shared" si="29"/>
        <v>34.615384615384613</v>
      </c>
      <c r="I72" s="52">
        <v>0</v>
      </c>
      <c r="J72" s="18">
        <v>0</v>
      </c>
      <c r="K72" s="17">
        <v>8</v>
      </c>
      <c r="L72" s="18">
        <f t="shared" si="31"/>
        <v>30.76923076923077</v>
      </c>
      <c r="M72" s="17">
        <v>0</v>
      </c>
      <c r="N72" s="18">
        <v>0</v>
      </c>
      <c r="O72" s="17">
        <v>7</v>
      </c>
      <c r="P72" s="18">
        <f t="shared" si="32"/>
        <v>26.923076923076923</v>
      </c>
      <c r="Q72" s="17">
        <v>0</v>
      </c>
      <c r="R72" s="18">
        <f t="shared" si="49"/>
        <v>0</v>
      </c>
      <c r="S72" s="17">
        <v>2</v>
      </c>
      <c r="T72" s="18">
        <f t="shared" si="33"/>
        <v>7.6923076923076925</v>
      </c>
      <c r="U72" s="26">
        <f t="shared" si="34"/>
        <v>9</v>
      </c>
      <c r="V72" s="17">
        <f t="shared" si="47"/>
        <v>11</v>
      </c>
      <c r="W72" s="17">
        <f t="shared" si="48"/>
        <v>19</v>
      </c>
      <c r="X72" s="18">
        <f t="shared" si="50"/>
        <v>57.89473684210526</v>
      </c>
      <c r="Y72" s="19">
        <v>10000</v>
      </c>
      <c r="Z72" s="19">
        <v>18000</v>
      </c>
      <c r="AA72" s="19">
        <v>15209.444444444445</v>
      </c>
      <c r="AB72" s="101">
        <f t="shared" si="37"/>
        <v>18</v>
      </c>
      <c r="AC72" s="53">
        <v>17</v>
      </c>
      <c r="AD72" s="20">
        <f t="shared" si="51"/>
        <v>94.444444444444443</v>
      </c>
      <c r="AE72" s="53">
        <v>1</v>
      </c>
      <c r="AF72" s="20">
        <f t="shared" si="39"/>
        <v>5.5555555555555554</v>
      </c>
      <c r="AG72" s="111"/>
    </row>
    <row r="73" spans="1:33" ht="21" x14ac:dyDescent="0.35">
      <c r="A73" s="11" t="s">
        <v>94</v>
      </c>
      <c r="B73" s="22" t="s">
        <v>103</v>
      </c>
      <c r="C73" s="11" t="s">
        <v>28</v>
      </c>
      <c r="D73" s="11">
        <v>37</v>
      </c>
      <c r="E73" s="52">
        <v>12</v>
      </c>
      <c r="F73" s="25">
        <f t="shared" si="2"/>
        <v>32.432432432432435</v>
      </c>
      <c r="G73" s="52">
        <v>6</v>
      </c>
      <c r="H73" s="25">
        <f t="shared" si="29"/>
        <v>50</v>
      </c>
      <c r="I73" s="52">
        <v>0</v>
      </c>
      <c r="J73" s="18">
        <v>0</v>
      </c>
      <c r="K73" s="17">
        <v>2</v>
      </c>
      <c r="L73" s="18">
        <f t="shared" si="31"/>
        <v>16.666666666666668</v>
      </c>
      <c r="M73" s="17">
        <v>1</v>
      </c>
      <c r="N73" s="18">
        <v>0</v>
      </c>
      <c r="O73" s="17">
        <v>3</v>
      </c>
      <c r="P73" s="18">
        <f t="shared" si="32"/>
        <v>25</v>
      </c>
      <c r="Q73" s="17">
        <v>0</v>
      </c>
      <c r="R73" s="18">
        <f t="shared" si="49"/>
        <v>0</v>
      </c>
      <c r="S73" s="17">
        <v>0</v>
      </c>
      <c r="T73" s="18">
        <f t="shared" si="33"/>
        <v>0</v>
      </c>
      <c r="U73" s="26">
        <f t="shared" si="34"/>
        <v>3</v>
      </c>
      <c r="V73" s="17">
        <f t="shared" si="47"/>
        <v>6</v>
      </c>
      <c r="W73" s="17">
        <f t="shared" si="48"/>
        <v>8</v>
      </c>
      <c r="X73" s="18">
        <f t="shared" si="50"/>
        <v>75</v>
      </c>
      <c r="Y73" s="19">
        <v>9000</v>
      </c>
      <c r="Z73" s="19">
        <v>16000</v>
      </c>
      <c r="AA73" s="19">
        <v>14777.777777777777</v>
      </c>
      <c r="AB73" s="101">
        <f t="shared" si="37"/>
        <v>9</v>
      </c>
      <c r="AC73" s="53">
        <v>8</v>
      </c>
      <c r="AD73" s="20">
        <f t="shared" si="51"/>
        <v>88.888888888888886</v>
      </c>
      <c r="AE73" s="53">
        <v>1</v>
      </c>
      <c r="AF73" s="20">
        <f t="shared" si="39"/>
        <v>11.111111111111111</v>
      </c>
      <c r="AG73" s="111"/>
    </row>
    <row r="74" spans="1:33" ht="21" x14ac:dyDescent="0.35">
      <c r="A74" s="11" t="s">
        <v>94</v>
      </c>
      <c r="B74" s="22" t="s">
        <v>104</v>
      </c>
      <c r="C74" s="11" t="s">
        <v>28</v>
      </c>
      <c r="D74" s="11">
        <v>34</v>
      </c>
      <c r="E74" s="52">
        <v>20</v>
      </c>
      <c r="F74" s="25">
        <f t="shared" si="2"/>
        <v>58.823529411764703</v>
      </c>
      <c r="G74" s="52">
        <v>16</v>
      </c>
      <c r="H74" s="25">
        <f t="shared" si="29"/>
        <v>80</v>
      </c>
      <c r="I74" s="52">
        <v>0</v>
      </c>
      <c r="J74" s="18">
        <f t="shared" si="30"/>
        <v>0</v>
      </c>
      <c r="K74" s="17">
        <v>4</v>
      </c>
      <c r="L74" s="18">
        <f t="shared" si="31"/>
        <v>20</v>
      </c>
      <c r="M74" s="17">
        <v>0</v>
      </c>
      <c r="N74" s="18">
        <v>0</v>
      </c>
      <c r="O74" s="17">
        <v>0</v>
      </c>
      <c r="P74" s="18">
        <f t="shared" si="32"/>
        <v>0</v>
      </c>
      <c r="Q74" s="17">
        <v>0</v>
      </c>
      <c r="R74" s="18">
        <f t="shared" si="49"/>
        <v>0</v>
      </c>
      <c r="S74" s="17">
        <v>0</v>
      </c>
      <c r="T74" s="18">
        <f t="shared" si="33"/>
        <v>0</v>
      </c>
      <c r="U74" s="26">
        <f t="shared" si="34"/>
        <v>0</v>
      </c>
      <c r="V74" s="17">
        <f t="shared" si="47"/>
        <v>16</v>
      </c>
      <c r="W74" s="17">
        <f t="shared" si="48"/>
        <v>20</v>
      </c>
      <c r="X74" s="18">
        <f t="shared" si="50"/>
        <v>80</v>
      </c>
      <c r="Y74" s="19">
        <v>8000</v>
      </c>
      <c r="Z74" s="19">
        <v>20000</v>
      </c>
      <c r="AA74" s="19">
        <v>13971.25</v>
      </c>
      <c r="AB74" s="101">
        <f t="shared" si="37"/>
        <v>16</v>
      </c>
      <c r="AC74" s="53">
        <v>13</v>
      </c>
      <c r="AD74" s="20">
        <f t="shared" si="51"/>
        <v>81.25</v>
      </c>
      <c r="AE74" s="53">
        <v>3</v>
      </c>
      <c r="AF74" s="20">
        <f t="shared" si="39"/>
        <v>18.75</v>
      </c>
      <c r="AG74" s="111"/>
    </row>
    <row r="75" spans="1:33" ht="21" x14ac:dyDescent="0.35">
      <c r="A75" s="11" t="s">
        <v>94</v>
      </c>
      <c r="B75" s="22" t="s">
        <v>105</v>
      </c>
      <c r="C75" s="11" t="s">
        <v>28</v>
      </c>
      <c r="D75" s="11">
        <v>53</v>
      </c>
      <c r="E75" s="54">
        <v>18</v>
      </c>
      <c r="F75" s="25">
        <f t="shared" si="2"/>
        <v>33.962264150943398</v>
      </c>
      <c r="G75" s="52">
        <v>9</v>
      </c>
      <c r="H75" s="25">
        <f t="shared" si="29"/>
        <v>50</v>
      </c>
      <c r="I75" s="52">
        <v>0</v>
      </c>
      <c r="J75" s="18">
        <f t="shared" si="30"/>
        <v>0</v>
      </c>
      <c r="K75" s="17">
        <v>4</v>
      </c>
      <c r="L75" s="18">
        <f t="shared" si="31"/>
        <v>22.222222222222221</v>
      </c>
      <c r="M75" s="17">
        <v>0</v>
      </c>
      <c r="N75" s="18">
        <v>0</v>
      </c>
      <c r="O75" s="17">
        <v>2</v>
      </c>
      <c r="P75" s="18">
        <f t="shared" si="32"/>
        <v>11.111111111111111</v>
      </c>
      <c r="Q75" s="17">
        <v>0</v>
      </c>
      <c r="R75" s="18">
        <f t="shared" si="49"/>
        <v>0</v>
      </c>
      <c r="S75" s="17">
        <v>3</v>
      </c>
      <c r="T75" s="18">
        <f t="shared" si="33"/>
        <v>16.666666666666668</v>
      </c>
      <c r="U75" s="26">
        <f t="shared" si="34"/>
        <v>5</v>
      </c>
      <c r="V75" s="17">
        <f t="shared" si="47"/>
        <v>12</v>
      </c>
      <c r="W75" s="17">
        <f t="shared" si="48"/>
        <v>16</v>
      </c>
      <c r="X75" s="18">
        <f t="shared" si="50"/>
        <v>75</v>
      </c>
      <c r="Y75" s="19">
        <v>9000</v>
      </c>
      <c r="Z75" s="19">
        <v>15800</v>
      </c>
      <c r="AA75" s="19">
        <v>14707.692307692309</v>
      </c>
      <c r="AB75" s="101">
        <f>SUM(O75+Q75+S75+G75+I75)</f>
        <v>14</v>
      </c>
      <c r="AC75" s="53">
        <v>12</v>
      </c>
      <c r="AD75" s="20">
        <f t="shared" si="51"/>
        <v>85.714285714285708</v>
      </c>
      <c r="AE75" s="53">
        <v>2</v>
      </c>
      <c r="AF75" s="20">
        <f t="shared" si="39"/>
        <v>14.285714285714286</v>
      </c>
      <c r="AG75" s="111"/>
    </row>
    <row r="76" spans="1:33" ht="21" x14ac:dyDescent="0.35">
      <c r="A76" s="11" t="s">
        <v>106</v>
      </c>
      <c r="B76" s="22" t="s">
        <v>107</v>
      </c>
      <c r="C76" s="11" t="s">
        <v>33</v>
      </c>
      <c r="D76" s="11">
        <v>93</v>
      </c>
      <c r="E76" s="52">
        <v>16</v>
      </c>
      <c r="F76" s="20">
        <f t="shared" si="2"/>
        <v>17.204301075268816</v>
      </c>
      <c r="G76" s="52">
        <v>0</v>
      </c>
      <c r="H76" s="25">
        <f t="shared" si="29"/>
        <v>0</v>
      </c>
      <c r="I76" s="52">
        <v>0</v>
      </c>
      <c r="J76" s="18">
        <f t="shared" si="30"/>
        <v>0</v>
      </c>
      <c r="K76" s="17">
        <v>1</v>
      </c>
      <c r="L76" s="18">
        <f t="shared" si="31"/>
        <v>6.25</v>
      </c>
      <c r="M76" s="17">
        <v>0</v>
      </c>
      <c r="N76" s="18">
        <v>0</v>
      </c>
      <c r="O76" s="17">
        <v>13</v>
      </c>
      <c r="P76" s="18">
        <f t="shared" si="32"/>
        <v>81.25</v>
      </c>
      <c r="Q76" s="17">
        <v>0</v>
      </c>
      <c r="R76" s="18">
        <f t="shared" si="49"/>
        <v>0</v>
      </c>
      <c r="S76" s="17">
        <v>2</v>
      </c>
      <c r="T76" s="18">
        <f t="shared" si="33"/>
        <v>12.5</v>
      </c>
      <c r="U76" s="26">
        <f t="shared" si="34"/>
        <v>15</v>
      </c>
      <c r="V76" s="17">
        <f t="shared" si="47"/>
        <v>2</v>
      </c>
      <c r="W76" s="17">
        <f t="shared" si="48"/>
        <v>3</v>
      </c>
      <c r="X76" s="18">
        <f t="shared" si="50"/>
        <v>66.666666666666671</v>
      </c>
      <c r="Y76" s="19">
        <v>15000</v>
      </c>
      <c r="Z76" s="19">
        <v>30000</v>
      </c>
      <c r="AA76" s="19">
        <v>22444</v>
      </c>
      <c r="AB76" s="101">
        <f t="shared" si="37"/>
        <v>15</v>
      </c>
      <c r="AC76" s="53">
        <v>14</v>
      </c>
      <c r="AD76" s="20">
        <f t="shared" si="51"/>
        <v>93.333333333333329</v>
      </c>
      <c r="AE76" s="53">
        <v>1</v>
      </c>
      <c r="AF76" s="20">
        <f t="shared" si="39"/>
        <v>6.666666666666667</v>
      </c>
      <c r="AG76" s="111"/>
    </row>
    <row r="77" spans="1:33" ht="21" x14ac:dyDescent="0.35">
      <c r="A77" s="49" t="s">
        <v>106</v>
      </c>
      <c r="B77" s="42" t="s">
        <v>108</v>
      </c>
      <c r="C77" s="49" t="s">
        <v>33</v>
      </c>
      <c r="D77" s="49">
        <v>4</v>
      </c>
      <c r="E77" s="50">
        <v>4</v>
      </c>
      <c r="F77" s="20">
        <f t="shared" si="2"/>
        <v>100</v>
      </c>
      <c r="G77" s="50">
        <v>0</v>
      </c>
      <c r="H77" s="25">
        <v>0</v>
      </c>
      <c r="I77" s="50">
        <v>0</v>
      </c>
      <c r="J77" s="18">
        <v>0</v>
      </c>
      <c r="K77" s="48">
        <v>1</v>
      </c>
      <c r="L77" s="18">
        <v>0</v>
      </c>
      <c r="M77" s="48">
        <v>0</v>
      </c>
      <c r="N77" s="18">
        <v>0</v>
      </c>
      <c r="O77" s="48">
        <v>2</v>
      </c>
      <c r="P77" s="18">
        <f t="shared" si="32"/>
        <v>50</v>
      </c>
      <c r="Q77" s="48">
        <v>1</v>
      </c>
      <c r="R77" s="18">
        <f t="shared" si="49"/>
        <v>25</v>
      </c>
      <c r="S77" s="48">
        <v>0</v>
      </c>
      <c r="T77" s="18">
        <f t="shared" si="33"/>
        <v>0</v>
      </c>
      <c r="U77" s="26">
        <f t="shared" si="34"/>
        <v>3</v>
      </c>
      <c r="V77" s="17">
        <f t="shared" si="47"/>
        <v>1</v>
      </c>
      <c r="W77" s="17">
        <f t="shared" si="48"/>
        <v>2</v>
      </c>
      <c r="X77" s="18">
        <v>0</v>
      </c>
      <c r="Y77" s="19">
        <v>16500</v>
      </c>
      <c r="Z77" s="19">
        <v>20000</v>
      </c>
      <c r="AA77" s="19">
        <v>18000</v>
      </c>
      <c r="AB77" s="101">
        <f t="shared" si="37"/>
        <v>3</v>
      </c>
      <c r="AC77" s="51">
        <v>2</v>
      </c>
      <c r="AD77" s="20">
        <f t="shared" si="51"/>
        <v>66.666666666666671</v>
      </c>
      <c r="AE77" s="51">
        <v>1</v>
      </c>
      <c r="AF77" s="20">
        <f t="shared" si="39"/>
        <v>33.333333333333336</v>
      </c>
      <c r="AG77" s="111"/>
    </row>
    <row r="78" spans="1:33" ht="21" x14ac:dyDescent="0.35">
      <c r="A78" s="11" t="s">
        <v>106</v>
      </c>
      <c r="B78" s="22" t="s">
        <v>109</v>
      </c>
      <c r="C78" s="11" t="s">
        <v>33</v>
      </c>
      <c r="D78" s="11">
        <v>5</v>
      </c>
      <c r="E78" s="112">
        <v>3</v>
      </c>
      <c r="F78" s="25">
        <f t="shared" si="2"/>
        <v>60</v>
      </c>
      <c r="G78" s="52">
        <v>0</v>
      </c>
      <c r="H78" s="25">
        <f t="shared" si="29"/>
        <v>0</v>
      </c>
      <c r="I78" s="52">
        <v>0</v>
      </c>
      <c r="J78" s="18">
        <v>0</v>
      </c>
      <c r="K78" s="17">
        <v>0</v>
      </c>
      <c r="L78" s="18">
        <f t="shared" si="31"/>
        <v>0</v>
      </c>
      <c r="M78" s="17">
        <v>0</v>
      </c>
      <c r="N78" s="18">
        <v>0</v>
      </c>
      <c r="O78" s="17">
        <v>3</v>
      </c>
      <c r="P78" s="18">
        <f t="shared" si="32"/>
        <v>100</v>
      </c>
      <c r="Q78" s="17">
        <v>0</v>
      </c>
      <c r="R78" s="18">
        <f t="shared" si="49"/>
        <v>0</v>
      </c>
      <c r="S78" s="17">
        <v>0</v>
      </c>
      <c r="T78" s="18">
        <f t="shared" si="33"/>
        <v>0</v>
      </c>
      <c r="U78" s="26">
        <v>3</v>
      </c>
      <c r="V78" s="17">
        <f t="shared" si="47"/>
        <v>0</v>
      </c>
      <c r="W78" s="17">
        <f t="shared" si="48"/>
        <v>0</v>
      </c>
      <c r="X78" s="18" t="e">
        <f t="shared" si="50"/>
        <v>#DIV/0!</v>
      </c>
      <c r="Y78" s="19">
        <v>10200</v>
      </c>
      <c r="Z78" s="19">
        <v>31390</v>
      </c>
      <c r="AA78" s="19">
        <v>23396.67</v>
      </c>
      <c r="AB78" s="101">
        <f t="shared" si="37"/>
        <v>3</v>
      </c>
      <c r="AC78" s="53">
        <v>2</v>
      </c>
      <c r="AD78" s="20">
        <f t="shared" si="51"/>
        <v>66.666666666666671</v>
      </c>
      <c r="AE78" s="53">
        <v>1</v>
      </c>
      <c r="AF78" s="20">
        <f t="shared" si="39"/>
        <v>33.333333333333336</v>
      </c>
      <c r="AG78" s="111"/>
    </row>
    <row r="79" spans="1:33" ht="42" x14ac:dyDescent="0.2">
      <c r="A79" s="11" t="s">
        <v>106</v>
      </c>
      <c r="B79" s="22" t="s">
        <v>110</v>
      </c>
      <c r="C79" s="11" t="s">
        <v>33</v>
      </c>
      <c r="D79" s="11">
        <v>35</v>
      </c>
      <c r="E79" s="54">
        <v>8</v>
      </c>
      <c r="F79" s="25">
        <f t="shared" si="2"/>
        <v>22.857142857142858</v>
      </c>
      <c r="G79" s="52">
        <v>3</v>
      </c>
      <c r="H79" s="25">
        <f t="shared" si="29"/>
        <v>37.5</v>
      </c>
      <c r="I79" s="52">
        <v>0</v>
      </c>
      <c r="J79" s="18">
        <v>0</v>
      </c>
      <c r="K79" s="17">
        <v>0</v>
      </c>
      <c r="L79" s="18">
        <f t="shared" si="31"/>
        <v>0</v>
      </c>
      <c r="M79" s="17">
        <v>0</v>
      </c>
      <c r="N79" s="18">
        <v>0</v>
      </c>
      <c r="O79" s="17">
        <v>4</v>
      </c>
      <c r="P79" s="18">
        <f t="shared" si="32"/>
        <v>50</v>
      </c>
      <c r="Q79" s="17">
        <v>0</v>
      </c>
      <c r="R79" s="18">
        <f t="shared" si="49"/>
        <v>0</v>
      </c>
      <c r="S79" s="17">
        <v>1</v>
      </c>
      <c r="T79" s="18">
        <f t="shared" si="33"/>
        <v>12.5</v>
      </c>
      <c r="U79" s="17">
        <f t="shared" si="34"/>
        <v>5</v>
      </c>
      <c r="V79" s="17">
        <f t="shared" si="47"/>
        <v>4</v>
      </c>
      <c r="W79" s="17">
        <f t="shared" si="48"/>
        <v>4</v>
      </c>
      <c r="X79" s="18">
        <f t="shared" si="50"/>
        <v>100</v>
      </c>
      <c r="Y79" s="19">
        <v>8000</v>
      </c>
      <c r="Z79" s="19">
        <v>40000</v>
      </c>
      <c r="AA79" s="19">
        <v>20780</v>
      </c>
      <c r="AB79" s="101">
        <f t="shared" si="37"/>
        <v>8</v>
      </c>
      <c r="AC79" s="53">
        <v>6</v>
      </c>
      <c r="AD79" s="20">
        <f t="shared" si="51"/>
        <v>75</v>
      </c>
      <c r="AE79" s="53">
        <v>2</v>
      </c>
      <c r="AF79" s="20">
        <f t="shared" si="39"/>
        <v>25</v>
      </c>
      <c r="AG79" s="111"/>
    </row>
    <row r="80" spans="1:33" ht="21" x14ac:dyDescent="0.35">
      <c r="A80" s="11" t="s">
        <v>106</v>
      </c>
      <c r="B80" s="22" t="s">
        <v>111</v>
      </c>
      <c r="C80" s="11" t="s">
        <v>33</v>
      </c>
      <c r="D80" s="11">
        <v>14</v>
      </c>
      <c r="E80" s="54">
        <v>8</v>
      </c>
      <c r="F80" s="25">
        <f t="shared" ref="F80:F93" si="52">E80*100/D80</f>
        <v>57.142857142857146</v>
      </c>
      <c r="G80" s="52">
        <v>1</v>
      </c>
      <c r="H80" s="25">
        <f t="shared" si="29"/>
        <v>12.5</v>
      </c>
      <c r="I80" s="52">
        <v>0</v>
      </c>
      <c r="J80" s="18">
        <v>0</v>
      </c>
      <c r="K80" s="17">
        <v>1</v>
      </c>
      <c r="L80" s="18">
        <f t="shared" si="31"/>
        <v>12.5</v>
      </c>
      <c r="M80" s="17">
        <v>0</v>
      </c>
      <c r="N80" s="18">
        <v>0</v>
      </c>
      <c r="O80" s="17">
        <v>5</v>
      </c>
      <c r="P80" s="18">
        <f t="shared" si="32"/>
        <v>62.5</v>
      </c>
      <c r="Q80" s="17">
        <v>0</v>
      </c>
      <c r="R80" s="18">
        <f t="shared" si="49"/>
        <v>0</v>
      </c>
      <c r="S80" s="17">
        <v>1</v>
      </c>
      <c r="T80" s="18">
        <f t="shared" si="33"/>
        <v>12.5</v>
      </c>
      <c r="U80" s="26">
        <f t="shared" si="34"/>
        <v>6</v>
      </c>
      <c r="V80" s="17">
        <f t="shared" si="47"/>
        <v>2</v>
      </c>
      <c r="W80" s="17">
        <f t="shared" si="48"/>
        <v>3</v>
      </c>
      <c r="X80" s="18">
        <f t="shared" si="50"/>
        <v>66.666666666666671</v>
      </c>
      <c r="Y80" s="19">
        <v>9000</v>
      </c>
      <c r="Z80" s="19">
        <v>30000</v>
      </c>
      <c r="AA80" s="19">
        <v>19098.571428571428</v>
      </c>
      <c r="AB80" s="101">
        <f t="shared" si="37"/>
        <v>7</v>
      </c>
      <c r="AC80" s="53">
        <v>7</v>
      </c>
      <c r="AD80" s="20">
        <f t="shared" si="51"/>
        <v>100</v>
      </c>
      <c r="AE80" s="53">
        <v>0</v>
      </c>
      <c r="AF80" s="20">
        <f t="shared" si="39"/>
        <v>0</v>
      </c>
      <c r="AG80" s="111"/>
    </row>
    <row r="81" spans="1:33" ht="21" x14ac:dyDescent="0.35">
      <c r="A81" s="11" t="s">
        <v>106</v>
      </c>
      <c r="B81" s="22" t="s">
        <v>112</v>
      </c>
      <c r="C81" s="11" t="s">
        <v>33</v>
      </c>
      <c r="D81" s="11">
        <v>7</v>
      </c>
      <c r="E81" s="54">
        <v>2</v>
      </c>
      <c r="F81" s="25">
        <f t="shared" si="52"/>
        <v>28.571428571428573</v>
      </c>
      <c r="G81" s="52">
        <v>0</v>
      </c>
      <c r="H81" s="25">
        <f t="shared" si="29"/>
        <v>0</v>
      </c>
      <c r="I81" s="52">
        <v>0</v>
      </c>
      <c r="J81" s="18">
        <v>0</v>
      </c>
      <c r="K81" s="17">
        <v>0</v>
      </c>
      <c r="L81" s="18">
        <f t="shared" si="31"/>
        <v>0</v>
      </c>
      <c r="M81" s="17">
        <v>0</v>
      </c>
      <c r="N81" s="18">
        <v>0</v>
      </c>
      <c r="O81" s="17">
        <v>1</v>
      </c>
      <c r="P81" s="18">
        <f t="shared" si="32"/>
        <v>50</v>
      </c>
      <c r="Q81" s="17">
        <v>1</v>
      </c>
      <c r="R81" s="18">
        <f t="shared" si="49"/>
        <v>50</v>
      </c>
      <c r="S81" s="17">
        <v>0</v>
      </c>
      <c r="T81" s="18">
        <f t="shared" si="33"/>
        <v>0</v>
      </c>
      <c r="U81" s="26">
        <f t="shared" si="34"/>
        <v>2</v>
      </c>
      <c r="V81" s="17">
        <f t="shared" si="47"/>
        <v>1</v>
      </c>
      <c r="W81" s="17">
        <f t="shared" si="48"/>
        <v>1</v>
      </c>
      <c r="X81" s="18">
        <f t="shared" si="50"/>
        <v>100</v>
      </c>
      <c r="Y81" s="19">
        <v>22890</v>
      </c>
      <c r="Z81" s="19">
        <v>26000</v>
      </c>
      <c r="AA81" s="19">
        <v>24445</v>
      </c>
      <c r="AB81" s="101">
        <f t="shared" si="37"/>
        <v>2</v>
      </c>
      <c r="AC81" s="53">
        <v>2</v>
      </c>
      <c r="AD81" s="20">
        <f t="shared" si="51"/>
        <v>100</v>
      </c>
      <c r="AE81" s="53">
        <v>0</v>
      </c>
      <c r="AF81" s="20">
        <f t="shared" si="39"/>
        <v>0</v>
      </c>
      <c r="AG81" s="111"/>
    </row>
    <row r="82" spans="1:33" ht="21" x14ac:dyDescent="0.35">
      <c r="A82" s="11" t="s">
        <v>106</v>
      </c>
      <c r="B82" s="22" t="s">
        <v>46</v>
      </c>
      <c r="C82" s="11" t="s">
        <v>33</v>
      </c>
      <c r="D82" s="11">
        <v>9</v>
      </c>
      <c r="E82" s="54">
        <v>5</v>
      </c>
      <c r="F82" s="25">
        <f t="shared" si="52"/>
        <v>55.555555555555557</v>
      </c>
      <c r="G82" s="52">
        <v>1</v>
      </c>
      <c r="H82" s="25">
        <f>G82*100/E82</f>
        <v>20</v>
      </c>
      <c r="I82" s="52">
        <v>0</v>
      </c>
      <c r="J82" s="18">
        <v>0</v>
      </c>
      <c r="K82" s="17">
        <v>0</v>
      </c>
      <c r="L82" s="18">
        <v>0</v>
      </c>
      <c r="M82" s="17">
        <v>0</v>
      </c>
      <c r="N82" s="18">
        <v>0</v>
      </c>
      <c r="O82" s="17">
        <v>3</v>
      </c>
      <c r="P82" s="18">
        <f t="shared" si="32"/>
        <v>60</v>
      </c>
      <c r="Q82" s="17">
        <v>1</v>
      </c>
      <c r="R82" s="18">
        <f t="shared" si="49"/>
        <v>20</v>
      </c>
      <c r="S82" s="17">
        <v>0</v>
      </c>
      <c r="T82" s="18">
        <f t="shared" si="33"/>
        <v>0</v>
      </c>
      <c r="U82" s="26">
        <f t="shared" si="34"/>
        <v>4</v>
      </c>
      <c r="V82" s="17">
        <f t="shared" si="47"/>
        <v>2</v>
      </c>
      <c r="W82" s="17">
        <f t="shared" si="48"/>
        <v>2</v>
      </c>
      <c r="X82" s="18">
        <v>0</v>
      </c>
      <c r="Y82" s="19">
        <v>17000</v>
      </c>
      <c r="Z82" s="19">
        <v>46040</v>
      </c>
      <c r="AA82" s="19">
        <v>27326</v>
      </c>
      <c r="AB82" s="101">
        <f t="shared" si="37"/>
        <v>5</v>
      </c>
      <c r="AC82" s="53">
        <v>5</v>
      </c>
      <c r="AD82" s="20">
        <f t="shared" si="51"/>
        <v>100</v>
      </c>
      <c r="AE82" s="53">
        <v>0</v>
      </c>
      <c r="AF82" s="20">
        <f t="shared" si="39"/>
        <v>0</v>
      </c>
      <c r="AG82" s="111"/>
    </row>
    <row r="83" spans="1:33" ht="21" x14ac:dyDescent="0.35">
      <c r="A83" s="11" t="s">
        <v>106</v>
      </c>
      <c r="B83" s="22" t="s">
        <v>113</v>
      </c>
      <c r="C83" s="11" t="s">
        <v>33</v>
      </c>
      <c r="D83" s="11">
        <v>7</v>
      </c>
      <c r="E83" s="54">
        <v>2</v>
      </c>
      <c r="F83" s="25">
        <f t="shared" si="52"/>
        <v>28.571428571428573</v>
      </c>
      <c r="G83" s="52">
        <v>0</v>
      </c>
      <c r="H83" s="25">
        <f t="shared" ref="H83:H92" si="53">G83*100/E83</f>
        <v>0</v>
      </c>
      <c r="I83" s="52">
        <v>0</v>
      </c>
      <c r="J83" s="18">
        <f>I83*100/E83</f>
        <v>0</v>
      </c>
      <c r="K83" s="17">
        <v>0</v>
      </c>
      <c r="L83" s="18">
        <v>0</v>
      </c>
      <c r="M83" s="17">
        <v>0</v>
      </c>
      <c r="N83" s="18">
        <v>0</v>
      </c>
      <c r="O83" s="17">
        <v>2</v>
      </c>
      <c r="P83" s="18">
        <f t="shared" si="32"/>
        <v>100</v>
      </c>
      <c r="Q83" s="17">
        <v>0</v>
      </c>
      <c r="R83" s="18">
        <f t="shared" si="49"/>
        <v>0</v>
      </c>
      <c r="S83" s="17">
        <v>0</v>
      </c>
      <c r="T83" s="18">
        <f t="shared" ref="T83:T93" si="54">S83*100/$E83</f>
        <v>0</v>
      </c>
      <c r="U83" s="26">
        <f t="shared" si="34"/>
        <v>2</v>
      </c>
      <c r="V83" s="17">
        <f t="shared" si="47"/>
        <v>0</v>
      </c>
      <c r="W83" s="17">
        <f t="shared" si="48"/>
        <v>0</v>
      </c>
      <c r="X83" s="18" t="e">
        <f>V83*100/W83</f>
        <v>#DIV/0!</v>
      </c>
      <c r="Y83" s="19">
        <v>50000</v>
      </c>
      <c r="Z83" s="19">
        <v>50260</v>
      </c>
      <c r="AA83" s="19">
        <v>50130</v>
      </c>
      <c r="AB83" s="101">
        <f t="shared" si="37"/>
        <v>2</v>
      </c>
      <c r="AC83" s="53">
        <v>2</v>
      </c>
      <c r="AD83" s="20">
        <f t="shared" si="51"/>
        <v>100</v>
      </c>
      <c r="AE83" s="53">
        <v>0</v>
      </c>
      <c r="AF83" s="20">
        <f t="shared" si="39"/>
        <v>0</v>
      </c>
      <c r="AG83" s="111"/>
    </row>
    <row r="84" spans="1:33" ht="21" x14ac:dyDescent="0.2">
      <c r="A84" s="62"/>
      <c r="B84" s="82" t="s">
        <v>114</v>
      </c>
      <c r="C84" s="74"/>
      <c r="D84" s="77">
        <f>SUM(D85:D91)</f>
        <v>639</v>
      </c>
      <c r="E84" s="77">
        <f>SUM(E85:E91)</f>
        <v>269</v>
      </c>
      <c r="F84" s="66">
        <f t="shared" si="52"/>
        <v>42.097026604068859</v>
      </c>
      <c r="G84" s="67">
        <f>SUM(G85:G91)</f>
        <v>124</v>
      </c>
      <c r="H84" s="66">
        <f t="shared" si="53"/>
        <v>46.096654275092938</v>
      </c>
      <c r="I84" s="65">
        <f>SUM(I85:I91)</f>
        <v>4</v>
      </c>
      <c r="J84" s="68">
        <f>I84*100/E84</f>
        <v>1.486988847583643</v>
      </c>
      <c r="K84" s="69">
        <f>SUM(K85:K91)</f>
        <v>87</v>
      </c>
      <c r="L84" s="68">
        <f>K84*100/E84</f>
        <v>32.342007434944236</v>
      </c>
      <c r="M84" s="69">
        <f>SUM(M85:M91)</f>
        <v>2</v>
      </c>
      <c r="N84" s="68">
        <f>M84*100/E84</f>
        <v>0.74349442379182151</v>
      </c>
      <c r="O84" s="69">
        <f>SUM(O85:O91)</f>
        <v>28</v>
      </c>
      <c r="P84" s="68">
        <f>O84*100/E84</f>
        <v>10.408921933085502</v>
      </c>
      <c r="Q84" s="69">
        <f>SUM(Q85:Q91)</f>
        <v>15</v>
      </c>
      <c r="R84" s="68">
        <f>Q84*100/E84</f>
        <v>5.5762081784386615</v>
      </c>
      <c r="S84" s="69">
        <f>SUM(S85:S91)</f>
        <v>9</v>
      </c>
      <c r="T84" s="68">
        <f>S84*100/E84</f>
        <v>3.3457249070631971</v>
      </c>
      <c r="U84" s="65">
        <f>SUM(U85:U91)</f>
        <v>52</v>
      </c>
      <c r="V84" s="69">
        <f>SUM(V85:V91)</f>
        <v>152</v>
      </c>
      <c r="W84" s="69">
        <f>SUM(W85:W91)</f>
        <v>239</v>
      </c>
      <c r="X84" s="68">
        <f>V84*100/W84</f>
        <v>63.598326359832633</v>
      </c>
      <c r="Y84" s="70">
        <f>MIN(Y85:Y91)</f>
        <v>7000</v>
      </c>
      <c r="Z84" s="70">
        <f>MAX(Z85:Z91)</f>
        <v>30000</v>
      </c>
      <c r="AA84" s="75">
        <f>AVERAGE(AA85:AA91)</f>
        <v>12687.485407925406</v>
      </c>
      <c r="AB84" s="76">
        <f>SUM(AB85:AB91)</f>
        <v>180</v>
      </c>
      <c r="AC84" s="77">
        <f>SUM(AC85:AC91)</f>
        <v>113</v>
      </c>
      <c r="AD84" s="78">
        <f>AC84*100/AB84</f>
        <v>62.777777777777779</v>
      </c>
      <c r="AE84" s="77">
        <f>SUM(AE85:AE91)</f>
        <v>67</v>
      </c>
      <c r="AF84" s="78">
        <f>AE84*100/AB84</f>
        <v>37.222222222222221</v>
      </c>
      <c r="AG84" s="111"/>
    </row>
    <row r="85" spans="1:33" ht="21" x14ac:dyDescent="0.35">
      <c r="A85" s="11" t="s">
        <v>115</v>
      </c>
      <c r="B85" s="22" t="s">
        <v>116</v>
      </c>
      <c r="C85" s="11" t="s">
        <v>28</v>
      </c>
      <c r="D85" s="11">
        <v>260</v>
      </c>
      <c r="E85" s="11">
        <v>130</v>
      </c>
      <c r="F85" s="25">
        <f t="shared" si="52"/>
        <v>50</v>
      </c>
      <c r="G85" s="55">
        <v>70</v>
      </c>
      <c r="H85" s="25">
        <f t="shared" si="53"/>
        <v>53.846153846153847</v>
      </c>
      <c r="I85" s="56">
        <v>2</v>
      </c>
      <c r="J85" s="18">
        <f t="shared" ref="J85:J91" si="55">I85*100/E85</f>
        <v>1.5384615384615385</v>
      </c>
      <c r="K85" s="17">
        <v>37</v>
      </c>
      <c r="L85" s="18">
        <f>K85*100/E85</f>
        <v>28.46153846153846</v>
      </c>
      <c r="M85" s="17">
        <v>2</v>
      </c>
      <c r="N85" s="18">
        <f t="shared" ref="N85:N93" si="56">M85*100/E85</f>
        <v>1.5384615384615385</v>
      </c>
      <c r="O85" s="17">
        <v>12</v>
      </c>
      <c r="P85" s="18">
        <f t="shared" si="32"/>
        <v>9.2307692307692299</v>
      </c>
      <c r="Q85" s="17">
        <v>3</v>
      </c>
      <c r="R85" s="18">
        <f t="shared" si="49"/>
        <v>2.3076923076923075</v>
      </c>
      <c r="S85" s="17">
        <v>4</v>
      </c>
      <c r="T85" s="18">
        <f t="shared" si="54"/>
        <v>3.0769230769230771</v>
      </c>
      <c r="U85" s="26">
        <f>S85+O85+Q85</f>
        <v>19</v>
      </c>
      <c r="V85" s="17">
        <f t="shared" ref="V85:V91" si="57">G85+I85+Q85+S85</f>
        <v>79</v>
      </c>
      <c r="W85" s="17">
        <f t="shared" ref="W85:W91" si="58">E85-M85-O85</f>
        <v>116</v>
      </c>
      <c r="X85" s="18">
        <f>V85*100/W85</f>
        <v>68.103448275862064</v>
      </c>
      <c r="Y85" s="19">
        <v>7000</v>
      </c>
      <c r="Z85" s="19">
        <v>20000</v>
      </c>
      <c r="AA85" s="19">
        <v>12905.538461538461</v>
      </c>
      <c r="AB85" s="101">
        <f>SUM(O85+Q85+S85+G85+I85)</f>
        <v>91</v>
      </c>
      <c r="AC85" s="57">
        <v>70</v>
      </c>
      <c r="AD85" s="20">
        <f>(AC85*100)/AB85</f>
        <v>76.92307692307692</v>
      </c>
      <c r="AE85" s="57">
        <v>21</v>
      </c>
      <c r="AF85" s="20">
        <f>AE85*100/AB85</f>
        <v>23.076923076923077</v>
      </c>
      <c r="AG85" s="111"/>
    </row>
    <row r="86" spans="1:33" ht="21" x14ac:dyDescent="0.35">
      <c r="A86" s="11" t="s">
        <v>117</v>
      </c>
      <c r="B86" s="22" t="s">
        <v>132</v>
      </c>
      <c r="C86" s="11" t="s">
        <v>28</v>
      </c>
      <c r="D86" s="11">
        <v>112</v>
      </c>
      <c r="E86" s="11">
        <v>46</v>
      </c>
      <c r="F86" s="25">
        <f t="shared" si="52"/>
        <v>41.071428571428569</v>
      </c>
      <c r="G86" s="55">
        <v>23</v>
      </c>
      <c r="H86" s="25">
        <f t="shared" si="53"/>
        <v>50</v>
      </c>
      <c r="I86" s="56">
        <v>1</v>
      </c>
      <c r="J86" s="18">
        <f t="shared" si="55"/>
        <v>2.1739130434782608</v>
      </c>
      <c r="K86" s="17">
        <v>13</v>
      </c>
      <c r="L86" s="18">
        <f t="shared" ref="L86:L91" si="59">K86*100/E86</f>
        <v>28.260869565217391</v>
      </c>
      <c r="M86" s="17">
        <v>0</v>
      </c>
      <c r="N86" s="18">
        <f t="shared" si="56"/>
        <v>0</v>
      </c>
      <c r="O86" s="17">
        <v>4</v>
      </c>
      <c r="P86" s="18">
        <f t="shared" si="32"/>
        <v>8.695652173913043</v>
      </c>
      <c r="Q86" s="17">
        <v>4</v>
      </c>
      <c r="R86" s="18">
        <f t="shared" si="49"/>
        <v>8.695652173913043</v>
      </c>
      <c r="S86" s="17">
        <v>1</v>
      </c>
      <c r="T86" s="18">
        <f t="shared" si="54"/>
        <v>2.1739130434782608</v>
      </c>
      <c r="U86" s="26">
        <f t="shared" ref="U86:U90" si="60">S86+O86+Q86</f>
        <v>9</v>
      </c>
      <c r="V86" s="17">
        <f t="shared" ref="V86:V90" si="61">G86+I86+Q86+S86</f>
        <v>29</v>
      </c>
      <c r="W86" s="17">
        <f t="shared" ref="W86:W90" si="62">E86-M86-O86</f>
        <v>42</v>
      </c>
      <c r="X86" s="18">
        <f t="shared" ref="X86:X93" si="63">V86*100/W86</f>
        <v>69.047619047619051</v>
      </c>
      <c r="Y86" s="19">
        <v>7000</v>
      </c>
      <c r="Z86" s="19">
        <v>30000</v>
      </c>
      <c r="AA86" s="19">
        <v>12318.181818181818</v>
      </c>
      <c r="AB86" s="101">
        <f t="shared" ref="AB86:AB91" si="64">SUM(O86+Q86+S86+G86+I86)</f>
        <v>33</v>
      </c>
      <c r="AC86" s="57">
        <v>13</v>
      </c>
      <c r="AD86" s="20">
        <f t="shared" ref="AD86:AD91" si="65">(AC86*100)/AB86</f>
        <v>39.393939393939391</v>
      </c>
      <c r="AE86" s="57">
        <v>20</v>
      </c>
      <c r="AF86" s="20">
        <f t="shared" ref="AF86:AF91" si="66">AE86*100/AB86</f>
        <v>60.606060606060609</v>
      </c>
      <c r="AG86" s="111"/>
    </row>
    <row r="87" spans="1:33" ht="21" x14ac:dyDescent="0.35">
      <c r="A87" s="11" t="s">
        <v>117</v>
      </c>
      <c r="B87" s="22" t="s">
        <v>133</v>
      </c>
      <c r="C87" s="11" t="s">
        <v>28</v>
      </c>
      <c r="D87" s="11">
        <v>10</v>
      </c>
      <c r="E87" s="11">
        <v>3</v>
      </c>
      <c r="F87" s="25">
        <f t="shared" si="52"/>
        <v>30</v>
      </c>
      <c r="G87" s="55">
        <v>0</v>
      </c>
      <c r="H87" s="25">
        <f t="shared" si="53"/>
        <v>0</v>
      </c>
      <c r="I87" s="56">
        <v>0</v>
      </c>
      <c r="J87" s="18">
        <f t="shared" si="55"/>
        <v>0</v>
      </c>
      <c r="K87" s="17">
        <v>2</v>
      </c>
      <c r="L87" s="18">
        <f t="shared" si="59"/>
        <v>66.666666666666671</v>
      </c>
      <c r="M87" s="17">
        <v>0</v>
      </c>
      <c r="N87" s="18">
        <f t="shared" si="56"/>
        <v>0</v>
      </c>
      <c r="O87" s="17">
        <v>0</v>
      </c>
      <c r="P87" s="18">
        <f t="shared" si="32"/>
        <v>0</v>
      </c>
      <c r="Q87" s="17">
        <v>1</v>
      </c>
      <c r="R87" s="18">
        <f t="shared" si="49"/>
        <v>33.333333333333336</v>
      </c>
      <c r="S87" s="17">
        <v>0</v>
      </c>
      <c r="T87" s="18">
        <f t="shared" si="54"/>
        <v>0</v>
      </c>
      <c r="U87" s="26">
        <f t="shared" si="60"/>
        <v>1</v>
      </c>
      <c r="V87" s="17">
        <f t="shared" si="61"/>
        <v>1</v>
      </c>
      <c r="W87" s="17">
        <f t="shared" si="62"/>
        <v>3</v>
      </c>
      <c r="X87" s="18">
        <f t="shared" si="63"/>
        <v>33.333333333333336</v>
      </c>
      <c r="Y87" s="19">
        <v>8596</v>
      </c>
      <c r="Z87" s="19">
        <v>8596</v>
      </c>
      <c r="AA87" s="19">
        <v>8596</v>
      </c>
      <c r="AB87" s="101">
        <f t="shared" si="64"/>
        <v>1</v>
      </c>
      <c r="AC87" s="57">
        <v>0</v>
      </c>
      <c r="AD87" s="20">
        <f t="shared" si="65"/>
        <v>0</v>
      </c>
      <c r="AE87" s="57">
        <v>1</v>
      </c>
      <c r="AF87" s="20">
        <f t="shared" si="66"/>
        <v>100</v>
      </c>
      <c r="AG87" s="111"/>
    </row>
    <row r="88" spans="1:33" ht="21" x14ac:dyDescent="0.35">
      <c r="A88" s="11" t="s">
        <v>117</v>
      </c>
      <c r="B88" s="22" t="s">
        <v>134</v>
      </c>
      <c r="C88" s="11" t="s">
        <v>28</v>
      </c>
      <c r="D88" s="11">
        <v>111</v>
      </c>
      <c r="E88" s="11">
        <v>22</v>
      </c>
      <c r="F88" s="25">
        <f t="shared" si="52"/>
        <v>19.81981981981982</v>
      </c>
      <c r="G88" s="55">
        <v>5</v>
      </c>
      <c r="H88" s="25">
        <f t="shared" si="53"/>
        <v>22.727272727272727</v>
      </c>
      <c r="I88" s="56">
        <v>0</v>
      </c>
      <c r="J88" s="18">
        <f t="shared" si="55"/>
        <v>0</v>
      </c>
      <c r="K88" s="17">
        <v>6</v>
      </c>
      <c r="L88" s="18">
        <f t="shared" si="59"/>
        <v>27.272727272727273</v>
      </c>
      <c r="M88" s="17">
        <v>0</v>
      </c>
      <c r="N88" s="18">
        <f t="shared" si="56"/>
        <v>0</v>
      </c>
      <c r="O88" s="17">
        <v>4</v>
      </c>
      <c r="P88" s="18">
        <f t="shared" si="32"/>
        <v>18.181818181818183</v>
      </c>
      <c r="Q88" s="17">
        <v>4</v>
      </c>
      <c r="R88" s="18">
        <f t="shared" si="49"/>
        <v>18.181818181818183</v>
      </c>
      <c r="S88" s="17">
        <v>3</v>
      </c>
      <c r="T88" s="18">
        <f t="shared" si="54"/>
        <v>13.636363636363637</v>
      </c>
      <c r="U88" s="26">
        <f t="shared" si="60"/>
        <v>11</v>
      </c>
      <c r="V88" s="17">
        <f t="shared" si="61"/>
        <v>12</v>
      </c>
      <c r="W88" s="17">
        <f t="shared" si="62"/>
        <v>18</v>
      </c>
      <c r="X88" s="18">
        <f t="shared" si="63"/>
        <v>66.666666666666671</v>
      </c>
      <c r="Y88" s="19">
        <v>9000</v>
      </c>
      <c r="Z88" s="19">
        <v>13000</v>
      </c>
      <c r="AA88" s="19">
        <v>10526.666666666666</v>
      </c>
      <c r="AB88" s="101">
        <f t="shared" si="64"/>
        <v>16</v>
      </c>
      <c r="AC88" s="57">
        <v>10</v>
      </c>
      <c r="AD88" s="20">
        <f t="shared" si="65"/>
        <v>62.5</v>
      </c>
      <c r="AE88" s="57">
        <v>6</v>
      </c>
      <c r="AF88" s="20">
        <f t="shared" si="66"/>
        <v>37.5</v>
      </c>
      <c r="AG88" s="111"/>
    </row>
    <row r="89" spans="1:33" ht="21" x14ac:dyDescent="0.35">
      <c r="A89" s="11" t="s">
        <v>117</v>
      </c>
      <c r="B89" s="22" t="s">
        <v>131</v>
      </c>
      <c r="C89" s="11" t="s">
        <v>28</v>
      </c>
      <c r="D89" s="11">
        <v>52</v>
      </c>
      <c r="E89" s="11">
        <v>20</v>
      </c>
      <c r="F89" s="25">
        <f t="shared" si="52"/>
        <v>38.46153846153846</v>
      </c>
      <c r="G89" s="55">
        <v>10</v>
      </c>
      <c r="H89" s="25">
        <f t="shared" si="53"/>
        <v>50</v>
      </c>
      <c r="I89" s="56">
        <v>0</v>
      </c>
      <c r="J89" s="18">
        <f t="shared" si="55"/>
        <v>0</v>
      </c>
      <c r="K89" s="17">
        <v>7</v>
      </c>
      <c r="L89" s="18">
        <f t="shared" si="59"/>
        <v>35</v>
      </c>
      <c r="M89" s="17">
        <v>0</v>
      </c>
      <c r="N89" s="18">
        <f t="shared" si="56"/>
        <v>0</v>
      </c>
      <c r="O89" s="17">
        <v>2</v>
      </c>
      <c r="P89" s="18">
        <f t="shared" si="32"/>
        <v>10</v>
      </c>
      <c r="Q89" s="17">
        <v>1</v>
      </c>
      <c r="R89" s="18">
        <f t="shared" si="49"/>
        <v>5</v>
      </c>
      <c r="S89" s="17">
        <v>0</v>
      </c>
      <c r="T89" s="18">
        <f t="shared" si="54"/>
        <v>0</v>
      </c>
      <c r="U89" s="26">
        <f t="shared" si="60"/>
        <v>3</v>
      </c>
      <c r="V89" s="17">
        <f t="shared" si="61"/>
        <v>11</v>
      </c>
      <c r="W89" s="17">
        <f t="shared" si="62"/>
        <v>18</v>
      </c>
      <c r="X89" s="18">
        <f t="shared" si="63"/>
        <v>61.111111111111114</v>
      </c>
      <c r="Y89" s="19">
        <v>8590</v>
      </c>
      <c r="Z89" s="19">
        <v>20000</v>
      </c>
      <c r="AA89" s="19">
        <v>12706.92</v>
      </c>
      <c r="AB89" s="101">
        <f t="shared" si="64"/>
        <v>13</v>
      </c>
      <c r="AC89" s="57">
        <v>6</v>
      </c>
      <c r="AD89" s="20">
        <f t="shared" si="65"/>
        <v>46.153846153846153</v>
      </c>
      <c r="AE89" s="57">
        <v>7</v>
      </c>
      <c r="AF89" s="20">
        <f t="shared" si="66"/>
        <v>53.846153846153847</v>
      </c>
      <c r="AG89" s="111"/>
    </row>
    <row r="90" spans="1:33" ht="21" x14ac:dyDescent="0.35">
      <c r="A90" s="11" t="s">
        <v>118</v>
      </c>
      <c r="B90" s="22" t="s">
        <v>119</v>
      </c>
      <c r="C90" s="11" t="s">
        <v>28</v>
      </c>
      <c r="D90" s="11">
        <v>89</v>
      </c>
      <c r="E90" s="11">
        <v>44</v>
      </c>
      <c r="F90" s="25">
        <f t="shared" si="52"/>
        <v>49.438202247191015</v>
      </c>
      <c r="G90" s="55">
        <v>16</v>
      </c>
      <c r="H90" s="25">
        <f t="shared" si="53"/>
        <v>36.363636363636367</v>
      </c>
      <c r="I90" s="52">
        <v>1</v>
      </c>
      <c r="J90" s="18">
        <f t="shared" si="55"/>
        <v>2.2727272727272729</v>
      </c>
      <c r="K90" s="17">
        <v>22</v>
      </c>
      <c r="L90" s="18">
        <f t="shared" si="59"/>
        <v>50</v>
      </c>
      <c r="M90" s="17">
        <v>0</v>
      </c>
      <c r="N90" s="18">
        <f t="shared" si="56"/>
        <v>0</v>
      </c>
      <c r="O90" s="17">
        <v>3</v>
      </c>
      <c r="P90" s="18">
        <f t="shared" si="32"/>
        <v>6.8181818181818183</v>
      </c>
      <c r="Q90" s="17">
        <v>2</v>
      </c>
      <c r="R90" s="18">
        <f t="shared" si="49"/>
        <v>4.5454545454545459</v>
      </c>
      <c r="S90" s="17">
        <v>0</v>
      </c>
      <c r="T90" s="18">
        <f t="shared" si="54"/>
        <v>0</v>
      </c>
      <c r="U90" s="26">
        <f t="shared" si="60"/>
        <v>5</v>
      </c>
      <c r="V90" s="17">
        <f t="shared" si="61"/>
        <v>19</v>
      </c>
      <c r="W90" s="17">
        <f t="shared" si="62"/>
        <v>41</v>
      </c>
      <c r="X90" s="18">
        <f t="shared" si="63"/>
        <v>46.341463414634148</v>
      </c>
      <c r="Y90" s="19">
        <v>7500</v>
      </c>
      <c r="Z90" s="19">
        <v>30000</v>
      </c>
      <c r="AA90" s="19">
        <v>13259.09090909091</v>
      </c>
      <c r="AB90" s="101">
        <f t="shared" si="64"/>
        <v>22</v>
      </c>
      <c r="AC90" s="53">
        <v>11</v>
      </c>
      <c r="AD90" s="20">
        <f t="shared" si="65"/>
        <v>50</v>
      </c>
      <c r="AE90" s="53">
        <v>11</v>
      </c>
      <c r="AF90" s="20">
        <f t="shared" si="66"/>
        <v>50</v>
      </c>
      <c r="AG90" s="111"/>
    </row>
    <row r="91" spans="1:33" ht="21" x14ac:dyDescent="0.35">
      <c r="A91" s="11" t="s">
        <v>120</v>
      </c>
      <c r="B91" s="22" t="s">
        <v>121</v>
      </c>
      <c r="C91" s="11" t="s">
        <v>33</v>
      </c>
      <c r="D91" s="11">
        <v>5</v>
      </c>
      <c r="E91" s="11">
        <v>4</v>
      </c>
      <c r="F91" s="25">
        <f t="shared" si="52"/>
        <v>80</v>
      </c>
      <c r="G91" s="55">
        <v>0</v>
      </c>
      <c r="H91" s="25">
        <f t="shared" si="53"/>
        <v>0</v>
      </c>
      <c r="I91" s="95">
        <v>0</v>
      </c>
      <c r="J91" s="18">
        <f t="shared" si="55"/>
        <v>0</v>
      </c>
      <c r="K91" s="96">
        <v>0</v>
      </c>
      <c r="L91" s="18">
        <f t="shared" si="59"/>
        <v>0</v>
      </c>
      <c r="M91" s="17">
        <v>0</v>
      </c>
      <c r="N91" s="18">
        <f t="shared" si="56"/>
        <v>0</v>
      </c>
      <c r="O91" s="17">
        <v>3</v>
      </c>
      <c r="P91" s="18">
        <f t="shared" si="32"/>
        <v>75</v>
      </c>
      <c r="Q91" s="17">
        <v>0</v>
      </c>
      <c r="R91" s="18">
        <f>Q91*100/$E91</f>
        <v>0</v>
      </c>
      <c r="S91" s="17">
        <v>1</v>
      </c>
      <c r="T91" s="18">
        <f t="shared" si="54"/>
        <v>25</v>
      </c>
      <c r="U91" s="26">
        <f t="shared" si="34"/>
        <v>4</v>
      </c>
      <c r="V91" s="17">
        <f t="shared" si="57"/>
        <v>1</v>
      </c>
      <c r="W91" s="17">
        <f t="shared" si="58"/>
        <v>1</v>
      </c>
      <c r="X91" s="18">
        <f t="shared" si="63"/>
        <v>100</v>
      </c>
      <c r="Y91" s="19">
        <v>15000</v>
      </c>
      <c r="Z91" s="19">
        <v>20000</v>
      </c>
      <c r="AA91" s="19">
        <v>18500</v>
      </c>
      <c r="AB91" s="106">
        <f t="shared" si="64"/>
        <v>4</v>
      </c>
      <c r="AC91" s="97">
        <v>3</v>
      </c>
      <c r="AD91" s="25">
        <f t="shared" si="65"/>
        <v>75</v>
      </c>
      <c r="AE91" s="97">
        <v>1</v>
      </c>
      <c r="AF91" s="25">
        <f t="shared" si="66"/>
        <v>25</v>
      </c>
      <c r="AG91" s="111"/>
    </row>
    <row r="92" spans="1:33" ht="21" x14ac:dyDescent="0.2">
      <c r="A92" s="62"/>
      <c r="B92" s="82" t="s">
        <v>122</v>
      </c>
      <c r="C92" s="74"/>
      <c r="D92" s="62">
        <f>SUM(D93)</f>
        <v>4</v>
      </c>
      <c r="E92" s="62">
        <f>SUM(E93)</f>
        <v>3</v>
      </c>
      <c r="F92" s="66">
        <f t="shared" si="52"/>
        <v>75</v>
      </c>
      <c r="G92" s="67">
        <f>SUM(G93)</f>
        <v>0</v>
      </c>
      <c r="H92" s="66">
        <f t="shared" si="53"/>
        <v>0</v>
      </c>
      <c r="I92" s="65">
        <f>SUM(I93)</f>
        <v>0</v>
      </c>
      <c r="J92" s="68">
        <f>I92*100/E92</f>
        <v>0</v>
      </c>
      <c r="K92" s="69">
        <f>SUM(K93)</f>
        <v>0</v>
      </c>
      <c r="L92" s="68">
        <f>K92*100/E92</f>
        <v>0</v>
      </c>
      <c r="M92" s="69">
        <f>SUM(M93)</f>
        <v>0</v>
      </c>
      <c r="N92" s="68">
        <f>M92*100/E92</f>
        <v>0</v>
      </c>
      <c r="O92" s="69">
        <f>O93</f>
        <v>2</v>
      </c>
      <c r="P92" s="68">
        <f>O92*100/E92</f>
        <v>66.666666666666671</v>
      </c>
      <c r="Q92" s="69">
        <f>SUM(Q93)</f>
        <v>0</v>
      </c>
      <c r="R92" s="68">
        <f>Q92*100/E92</f>
        <v>0</v>
      </c>
      <c r="S92" s="69">
        <f>SUM(S93)</f>
        <v>1</v>
      </c>
      <c r="T92" s="68">
        <f>S92*100/E92</f>
        <v>33.333333333333336</v>
      </c>
      <c r="U92" s="69">
        <f>SUM(U93)</f>
        <v>3</v>
      </c>
      <c r="V92" s="69">
        <f>SUM(V93)</f>
        <v>1</v>
      </c>
      <c r="W92" s="69">
        <f>SUM(W93)</f>
        <v>1</v>
      </c>
      <c r="X92" s="68">
        <f>V92*100/W92</f>
        <v>100</v>
      </c>
      <c r="Y92" s="70">
        <f>MIN(Y93)</f>
        <v>37000</v>
      </c>
      <c r="Z92" s="70">
        <f>MAX(Z93)</f>
        <v>100000</v>
      </c>
      <c r="AA92" s="75">
        <f>AVERAGE(AA93)</f>
        <v>58500</v>
      </c>
      <c r="AB92" s="76">
        <f>AB93</f>
        <v>3</v>
      </c>
      <c r="AC92" s="77">
        <f>AC93</f>
        <v>3</v>
      </c>
      <c r="AD92" s="78">
        <f>AC92*100/AB92</f>
        <v>100</v>
      </c>
      <c r="AE92" s="77">
        <f>AE93</f>
        <v>0</v>
      </c>
      <c r="AF92" s="78">
        <f>AE92*100/AB92</f>
        <v>0</v>
      </c>
      <c r="AG92" s="111"/>
    </row>
    <row r="93" spans="1:33" ht="21" x14ac:dyDescent="0.35">
      <c r="A93" s="11" t="s">
        <v>56</v>
      </c>
      <c r="B93" s="22" t="s">
        <v>123</v>
      </c>
      <c r="C93" s="11" t="s">
        <v>58</v>
      </c>
      <c r="D93" s="11">
        <v>4</v>
      </c>
      <c r="E93" s="11">
        <v>3</v>
      </c>
      <c r="F93" s="25">
        <f t="shared" si="52"/>
        <v>75</v>
      </c>
      <c r="G93" s="11">
        <v>0</v>
      </c>
      <c r="H93" s="25">
        <v>0</v>
      </c>
      <c r="I93" s="11">
        <v>0</v>
      </c>
      <c r="J93" s="18">
        <v>0</v>
      </c>
      <c r="K93" s="17">
        <v>0</v>
      </c>
      <c r="L93" s="18">
        <v>0</v>
      </c>
      <c r="M93" s="17">
        <v>0</v>
      </c>
      <c r="N93" s="18">
        <f t="shared" si="56"/>
        <v>0</v>
      </c>
      <c r="O93" s="17">
        <v>2</v>
      </c>
      <c r="P93" s="18">
        <f t="shared" si="32"/>
        <v>66.666666666666671</v>
      </c>
      <c r="Q93" s="17">
        <v>0</v>
      </c>
      <c r="R93" s="18">
        <f>Q93*100/$E93</f>
        <v>0</v>
      </c>
      <c r="S93" s="17">
        <v>1</v>
      </c>
      <c r="T93" s="18">
        <f t="shared" si="54"/>
        <v>33.333333333333336</v>
      </c>
      <c r="U93" s="26">
        <f>S93+O93+Q93</f>
        <v>3</v>
      </c>
      <c r="V93" s="17">
        <f t="shared" ref="V93" si="67">G93+I93+Q93+S93</f>
        <v>1</v>
      </c>
      <c r="W93" s="17">
        <f t="shared" ref="W93" si="68">E93-M93-O93</f>
        <v>1</v>
      </c>
      <c r="X93" s="18">
        <f t="shared" si="63"/>
        <v>100</v>
      </c>
      <c r="Y93" s="19">
        <v>37000</v>
      </c>
      <c r="Z93" s="19">
        <v>100000</v>
      </c>
      <c r="AA93" s="105">
        <v>58500</v>
      </c>
      <c r="AB93" s="106">
        <f t="shared" si="37"/>
        <v>3</v>
      </c>
      <c r="AC93" s="58">
        <v>3</v>
      </c>
      <c r="AD93" s="25">
        <f>(AC93*100)/AB93</f>
        <v>100</v>
      </c>
      <c r="AE93" s="58">
        <v>0</v>
      </c>
      <c r="AF93" s="25">
        <f t="shared" si="39"/>
        <v>0</v>
      </c>
      <c r="AG93" s="111"/>
    </row>
    <row r="94" spans="1:33" ht="21" x14ac:dyDescent="0.35">
      <c r="A94" s="83"/>
      <c r="B94" s="84" t="s">
        <v>124</v>
      </c>
      <c r="C94" s="83"/>
      <c r="D94" s="85">
        <f>SUM(D95:D97)</f>
        <v>2683</v>
      </c>
      <c r="E94" s="85">
        <f>SUM(E95:E97)</f>
        <v>1115</v>
      </c>
      <c r="F94" s="86">
        <f>E94*100/D94</f>
        <v>41.557957510249722</v>
      </c>
      <c r="G94" s="85">
        <f>SUM(G95:G97)</f>
        <v>501</v>
      </c>
      <c r="H94" s="87">
        <f>G94*100/E94</f>
        <v>44.932735426008968</v>
      </c>
      <c r="I94" s="85">
        <f>SUM(I95:I97)</f>
        <v>20</v>
      </c>
      <c r="J94" s="87">
        <f>I94*100/E94</f>
        <v>1.7937219730941705</v>
      </c>
      <c r="K94" s="85">
        <f>SUM(K95:K97)</f>
        <v>286</v>
      </c>
      <c r="L94" s="87">
        <f>K94*100/E94</f>
        <v>25.650224215246638</v>
      </c>
      <c r="M94" s="85">
        <f>SUM(M95:M97)</f>
        <v>43</v>
      </c>
      <c r="N94" s="87">
        <f>M94*100/E94</f>
        <v>3.8565022421524664</v>
      </c>
      <c r="O94" s="85">
        <f>SUM(O95:O97)</f>
        <v>173</v>
      </c>
      <c r="P94" s="87">
        <f>O94*100/E94</f>
        <v>15.515695067264573</v>
      </c>
      <c r="Q94" s="85">
        <f>SUM(Q95:Q97)</f>
        <v>53</v>
      </c>
      <c r="R94" s="87">
        <f>Q94*100/E94</f>
        <v>4.753363228699552</v>
      </c>
      <c r="S94" s="85">
        <f>SUM(S95:S97)</f>
        <v>39</v>
      </c>
      <c r="T94" s="87">
        <f>S94*100/E94</f>
        <v>3.4977578475336322</v>
      </c>
      <c r="U94" s="85">
        <f>SUM(U95:U97)</f>
        <v>264</v>
      </c>
      <c r="V94" s="88">
        <f>I94+G94</f>
        <v>521</v>
      </c>
      <c r="W94" s="88">
        <f>E94-S94-Q94-O94-M94</f>
        <v>807</v>
      </c>
      <c r="X94" s="89">
        <f>V94*100/W94</f>
        <v>64.560099132589841</v>
      </c>
      <c r="Y94" s="90">
        <f>MIN(Y95:Y97)</f>
        <v>7000</v>
      </c>
      <c r="Z94" s="90">
        <f>MAX(Z95:Z97)</f>
        <v>100000</v>
      </c>
      <c r="AA94" s="91">
        <f>AVERAGE(AA95:AA97)</f>
        <v>27455.188156619526</v>
      </c>
      <c r="AB94" s="85">
        <f>SUM(AB95:AB97)</f>
        <v>786</v>
      </c>
      <c r="AC94" s="85">
        <f>SUM(AC95:AC97)</f>
        <v>498</v>
      </c>
      <c r="AD94" s="92">
        <f>AC94*100/AB94</f>
        <v>63.358778625954201</v>
      </c>
      <c r="AE94" s="85">
        <f>SUM(AE95:AE97)</f>
        <v>288</v>
      </c>
      <c r="AF94" s="92">
        <f>AE94*100/AB94</f>
        <v>36.641221374045799</v>
      </c>
    </row>
    <row r="95" spans="1:33" ht="21" x14ac:dyDescent="0.35">
      <c r="A95" s="59"/>
      <c r="B95" s="31" t="s">
        <v>125</v>
      </c>
      <c r="C95" s="59"/>
      <c r="D95" s="11">
        <f>SUM(D64,D85:D90,D65:D75,D58:D62,D38:D49,D32:D35,D13:D24,D11,D5:D8)</f>
        <v>2457</v>
      </c>
      <c r="E95" s="11">
        <f>SUM(E64,E85:E90,E65:E75,E58:E62,E38:E49,E32:E35,E13:E24,E11,E5:E8)</f>
        <v>1040</v>
      </c>
      <c r="F95" s="18">
        <f>E95*100/D95</f>
        <v>42.328042328042329</v>
      </c>
      <c r="G95" s="11">
        <f>SUM(G64,G85:G90,G65:G75,G58:G62,G38:G49,G32:G35,G13:G24,G11,G5:G8)</f>
        <v>492</v>
      </c>
      <c r="H95" s="18">
        <f>G95*100/E95</f>
        <v>47.307692307692307</v>
      </c>
      <c r="I95" s="11">
        <f>SUM(I64,I85:I90,I65:I75,I58:I62,I38:I49,I32:I35,I13:I24,I11,I5:I8)</f>
        <v>19</v>
      </c>
      <c r="J95" s="18">
        <f>I95*100/E95</f>
        <v>1.8269230769230769</v>
      </c>
      <c r="K95" s="11">
        <f>SUM(K64,K85:K90,K65:K75,K58:K62,K38:K49,K32:K35,K13:K24,K11,K5:K8)</f>
        <v>280</v>
      </c>
      <c r="L95" s="18">
        <f>K95*100/E95</f>
        <v>26.923076923076923</v>
      </c>
      <c r="M95" s="11">
        <f>SUM(M64,M85:M90,M65:M75,M58:M62,M38:M49,M32:M35,M13:M24,M11,M5:M8)</f>
        <v>42</v>
      </c>
      <c r="N95" s="18">
        <f>M95*100/E95</f>
        <v>4.0384615384615383</v>
      </c>
      <c r="O95" s="11">
        <f>SUM(O64,O85:O90,O65:O75,O58:O62,O38:O49,O32:O35,O13:O24,O11,O5:O8)</f>
        <v>129</v>
      </c>
      <c r="P95" s="18">
        <f>O95*100/E95</f>
        <v>12.403846153846153</v>
      </c>
      <c r="Q95" s="11">
        <f>SUM(Q64,Q85:Q90,Q65:Q75,Q58:Q62,Q38:Q49,Q32:Q35,Q13:Q24,Q11,Q5:Q8)</f>
        <v>48</v>
      </c>
      <c r="R95" s="18">
        <f>Q95*100/E95</f>
        <v>4.615384615384615</v>
      </c>
      <c r="S95" s="17">
        <f>SUM(S64,S85:S90,S65:S75,S58:S62,S38:S49,S32:S35,S13:S24,S11,S5:S8)</f>
        <v>30</v>
      </c>
      <c r="T95" s="18">
        <f>S95*100/E95</f>
        <v>2.8846153846153846</v>
      </c>
      <c r="U95" s="17">
        <f>SUM(U64,U85:U90,U65:U75,U58:U62,U38:U49,U32:U35,U13:U24,U11,U5:U8)</f>
        <v>207</v>
      </c>
      <c r="V95" s="17">
        <f>SUM(V64,V85:V90,V65:V75,V58:V62,V38:V49,V32:V35,V13:V24,V11,V5:V8)</f>
        <v>589</v>
      </c>
      <c r="W95" s="17">
        <f>SUM(W64,W85:W90,W65:W75,W58:W62,W38:W49,W32:W35,W13:W24,W11,W5:W8)</f>
        <v>869</v>
      </c>
      <c r="X95" s="18">
        <f>V95*100/W95</f>
        <v>67.77905638665132</v>
      </c>
      <c r="Y95" s="60">
        <v>7000</v>
      </c>
      <c r="Z95" s="60">
        <f>MAX(Z5:Z8,Z11,Z13:Z24,Z32:Z35,,Z38:Z49,Z58:Z62,Z64:Z75,Z85:Z90,)</f>
        <v>40000</v>
      </c>
      <c r="AA95" s="60">
        <f>AVERAGE(AA5:AA8,AA11,AA13:AA24,AA32:AA35,,AA38:AA49,AA58:AA62,AA64:AA75,AA85:AA90,)</f>
        <v>12450.736057160175</v>
      </c>
      <c r="AB95" s="17">
        <f>SUM(AB64,AB85:AB90,AB65:AB75,AB58:AB62,AB38:AB49,AB32:AB35,AB13:AB24,AB11,AB5:AB8)</f>
        <v>718</v>
      </c>
      <c r="AC95" s="17">
        <f>SUM(AC64,AC85:AC90,AC65:AC75,AC58:AC62,AC38:AC49,AC32:AC35,AC13:AC24,AC11,AC5:AC8)</f>
        <v>439</v>
      </c>
      <c r="AD95" s="94">
        <f>AC95*100/AB95</f>
        <v>61.14206128133705</v>
      </c>
      <c r="AE95" s="17">
        <f>SUM(AE64,AE85:AE90,AE65:AE75,AE58:AE62,AE38:AE49,AE32:AE35,AE13:AE24,AE11,AE5:AE8)</f>
        <v>279</v>
      </c>
      <c r="AF95" s="18">
        <f>AE95*100/AB95</f>
        <v>38.85793871866295</v>
      </c>
    </row>
    <row r="96" spans="1:33" ht="21" x14ac:dyDescent="0.35">
      <c r="A96" s="59"/>
      <c r="B96" s="31" t="s">
        <v>126</v>
      </c>
      <c r="C96" s="59"/>
      <c r="D96" s="11">
        <f>SUM(D91,D76:D83,D50:D56,D36,D25:D29,D9)</f>
        <v>219</v>
      </c>
      <c r="E96" s="11">
        <f>SUM(E91,E76:E83,E50:E56,E36,E25:E29,E9)</f>
        <v>71</v>
      </c>
      <c r="F96" s="18">
        <f>E96*100/D96</f>
        <v>32.420091324200911</v>
      </c>
      <c r="G96" s="11">
        <f>SUM(G91,G76:G83,G50:G56,G36,G25:G29,G9)</f>
        <v>9</v>
      </c>
      <c r="H96" s="18">
        <f t="shared" ref="H96:H97" si="69">G96*100/E96</f>
        <v>12.67605633802817</v>
      </c>
      <c r="I96" s="11">
        <f>SUM(I91,I76:I83,I50:I56,I36,I25:I29,I9)</f>
        <v>1</v>
      </c>
      <c r="J96" s="18">
        <f t="shared" ref="J96:J97" si="70">I96*100/E96</f>
        <v>1.408450704225352</v>
      </c>
      <c r="K96" s="11">
        <f>SUM(K91,K76:K83,K50:K56,K36,K25:K29,K9)</f>
        <v>6</v>
      </c>
      <c r="L96" s="18">
        <f t="shared" ref="L96:L97" si="71">K96*100/E96</f>
        <v>8.4507042253521121</v>
      </c>
      <c r="M96" s="11">
        <f>SUM(M91,M76:M83,M50:M56,M36,M25:M29,M9)</f>
        <v>1</v>
      </c>
      <c r="N96" s="18">
        <f t="shared" ref="N96:N97" si="72">M96*100/E96</f>
        <v>1.408450704225352</v>
      </c>
      <c r="O96" s="11">
        <f>SUM(O91,O76:O83,O50:O56,O36,O25:O29,O9)</f>
        <v>42</v>
      </c>
      <c r="P96" s="18">
        <f t="shared" ref="P96:P97" si="73">O96*100/E96</f>
        <v>59.154929577464792</v>
      </c>
      <c r="Q96" s="11">
        <f>SUM(Q91,Q76:Q83,Q50:Q56,Q36,Q25:Q29,Q9)</f>
        <v>5</v>
      </c>
      <c r="R96" s="18">
        <f t="shared" ref="R96:R97" si="74">Q96*100/E96</f>
        <v>7.042253521126761</v>
      </c>
      <c r="S96" s="11">
        <f>SUM(S91,S76:S83,S50:S56,S36,S25:S29,S9)</f>
        <v>7</v>
      </c>
      <c r="T96" s="18">
        <f t="shared" ref="T96:T97" si="75">S96*100/E96</f>
        <v>9.8591549295774641</v>
      </c>
      <c r="U96" s="11">
        <f>SUM(U91,U76:U83,U50:U56,U36,U25:U29,U9)</f>
        <v>53</v>
      </c>
      <c r="V96" s="11">
        <f>SUM(V91,V76:V83,V50:V56,V36,V25:V29,V9)</f>
        <v>22</v>
      </c>
      <c r="W96" s="11">
        <f>SUM(W91,W76:W83,W50:W56,W36,W25:W29,W9)</f>
        <v>28</v>
      </c>
      <c r="X96" s="18">
        <f t="shared" ref="X96" si="76">V96*100/W96</f>
        <v>78.571428571428569</v>
      </c>
      <c r="Y96" s="60">
        <f>MIN(Y91,Y76:Y83,Y50:Y56,Y36,Y25:Y29,Y9)</f>
        <v>8000</v>
      </c>
      <c r="Z96" s="60">
        <f>MAX(Z91,Z76:Z83,Z50:Z56,Z36,Z25:Z29,Z9)</f>
        <v>50260</v>
      </c>
      <c r="AA96" s="60">
        <f>AVERAGE(AA91,AA76:AA83,AA50:AA56,AA36,AA25:AA29,AA9)</f>
        <v>23164.828412698411</v>
      </c>
      <c r="AB96" s="11">
        <f>SUM(AB91,AB76:AB83,AB50:AB56,AB36,AB25:AB29,AB9)</f>
        <v>64</v>
      </c>
      <c r="AC96" s="11">
        <f>SUM(AC91,AC76:AC83,AC50:AC56,AC36,AC25:AC29,AC9)</f>
        <v>55</v>
      </c>
      <c r="AD96" s="94">
        <f>AC96*100/AB96</f>
        <v>85.9375</v>
      </c>
      <c r="AE96" s="11">
        <f>SUM(AE91,AE76:AE83,AE50:AE56,AE36,AE25:AE29,AE9)</f>
        <v>9</v>
      </c>
      <c r="AF96" s="18">
        <f>AE96*100/AB96</f>
        <v>14.0625</v>
      </c>
    </row>
    <row r="97" spans="1:32" ht="21" x14ac:dyDescent="0.35">
      <c r="A97" s="59"/>
      <c r="B97" s="31" t="s">
        <v>127</v>
      </c>
      <c r="C97" s="59"/>
      <c r="D97" s="11">
        <f>SUM(D93,D30)</f>
        <v>7</v>
      </c>
      <c r="E97" s="11">
        <f>SUM(E93,E30)</f>
        <v>4</v>
      </c>
      <c r="F97" s="18">
        <f>E97*100/D97</f>
        <v>57.142857142857146</v>
      </c>
      <c r="G97" s="11">
        <f>SUM(G93,G30)</f>
        <v>0</v>
      </c>
      <c r="H97" s="18">
        <f t="shared" si="69"/>
        <v>0</v>
      </c>
      <c r="I97" s="11">
        <f>SUM(I93,I30)</f>
        <v>0</v>
      </c>
      <c r="J97" s="18">
        <f t="shared" si="70"/>
        <v>0</v>
      </c>
      <c r="K97" s="11">
        <f>SUM(K93,K30)</f>
        <v>0</v>
      </c>
      <c r="L97" s="18">
        <f t="shared" si="71"/>
        <v>0</v>
      </c>
      <c r="M97" s="11">
        <f>SUM(M93,M30)</f>
        <v>0</v>
      </c>
      <c r="N97" s="18">
        <f t="shared" si="72"/>
        <v>0</v>
      </c>
      <c r="O97" s="11">
        <f>SUM(O93,O30)</f>
        <v>2</v>
      </c>
      <c r="P97" s="18">
        <f t="shared" si="73"/>
        <v>50</v>
      </c>
      <c r="Q97" s="11">
        <f>SUM(Q93,Q30)</f>
        <v>0</v>
      </c>
      <c r="R97" s="18">
        <f t="shared" si="74"/>
        <v>0</v>
      </c>
      <c r="S97" s="11">
        <f>SUM(S93,S30)</f>
        <v>2</v>
      </c>
      <c r="T97" s="18">
        <f t="shared" si="75"/>
        <v>50</v>
      </c>
      <c r="U97" s="11">
        <f>SUM(U93,U30)</f>
        <v>4</v>
      </c>
      <c r="V97" s="11">
        <f>SUM(V93,V30)</f>
        <v>2</v>
      </c>
      <c r="W97" s="11">
        <f>SUM(W93,W30)</f>
        <v>2</v>
      </c>
      <c r="X97" s="18">
        <v>0</v>
      </c>
      <c r="Y97" s="60">
        <f>MIN(Y93,Y30)</f>
        <v>35000</v>
      </c>
      <c r="Z97" s="60">
        <f>MAX(Z93,Z30)</f>
        <v>100000</v>
      </c>
      <c r="AA97" s="60">
        <f>AVERAGE(AA93,AA30)</f>
        <v>46750</v>
      </c>
      <c r="AB97" s="11">
        <f>SUM(AB93,AB30)</f>
        <v>4</v>
      </c>
      <c r="AC97" s="11">
        <f>SUM(AC93,AC30)</f>
        <v>4</v>
      </c>
      <c r="AD97" s="94">
        <f>AC97*100/AB97</f>
        <v>100</v>
      </c>
      <c r="AE97" s="11">
        <f>SUM(AE93,AE30)</f>
        <v>0</v>
      </c>
      <c r="AF97" s="18">
        <f>AE97*100/AC97</f>
        <v>0</v>
      </c>
    </row>
    <row r="98" spans="1:32" x14ac:dyDescent="0.2">
      <c r="J98" s="61"/>
    </row>
    <row r="99" spans="1:32" ht="15.75" x14ac:dyDescent="0.25">
      <c r="Y99" s="134"/>
    </row>
    <row r="100" spans="1:32" x14ac:dyDescent="0.2">
      <c r="G100" s="110"/>
    </row>
    <row r="101" spans="1:32" x14ac:dyDescent="0.2">
      <c r="G101" s="110"/>
    </row>
    <row r="102" spans="1:32" x14ac:dyDescent="0.2">
      <c r="G102" s="110"/>
    </row>
  </sheetData>
  <mergeCells count="18">
    <mergeCell ref="AE2:AF2"/>
    <mergeCell ref="I2:J2"/>
    <mergeCell ref="K2:L2"/>
    <mergeCell ref="M2:N2"/>
    <mergeCell ref="O2:P2"/>
    <mergeCell ref="Q2:R2"/>
    <mergeCell ref="S2:T2"/>
    <mergeCell ref="U2:U3"/>
    <mergeCell ref="V2:X2"/>
    <mergeCell ref="Y2:AA2"/>
    <mergeCell ref="AB2:AB3"/>
    <mergeCell ref="AC2:AD2"/>
    <mergeCell ref="G2:H2"/>
    <mergeCell ref="A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4294967293" r:id="rId1"/>
  <ignoredErrors>
    <ignoredError sqref="X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zoomScale="85" zoomScaleNormal="85" workbookViewId="0">
      <selection activeCell="A11" sqref="A11"/>
    </sheetView>
  </sheetViews>
  <sheetFormatPr defaultRowHeight="14.25" x14ac:dyDescent="0.2"/>
  <cols>
    <col min="2" max="2" width="33.625" customWidth="1"/>
    <col min="3" max="3" width="7.875" customWidth="1"/>
    <col min="4" max="19" width="9" customWidth="1"/>
    <col min="20" max="20" width="9.25" customWidth="1"/>
    <col min="21" max="24" width="9" customWidth="1"/>
    <col min="25" max="25" width="11" customWidth="1"/>
    <col min="26" max="26" width="13.125" customWidth="1"/>
    <col min="27" max="27" width="10.875" customWidth="1"/>
    <col min="28" max="28" width="9" customWidth="1"/>
    <col min="30" max="30" width="9" customWidth="1"/>
  </cols>
  <sheetData>
    <row r="1" spans="1:33" ht="26.25" x14ac:dyDescent="0.35">
      <c r="A1" s="1" t="s">
        <v>128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5"/>
      <c r="V1" s="3"/>
      <c r="W1" s="3"/>
      <c r="X1" s="3"/>
      <c r="Y1" s="4"/>
      <c r="Z1" s="4"/>
      <c r="AA1" s="4"/>
      <c r="AB1" s="6"/>
      <c r="AC1" s="4"/>
      <c r="AD1" s="4"/>
      <c r="AE1" s="4"/>
      <c r="AF1" s="4"/>
    </row>
    <row r="2" spans="1:33" ht="95.25" customHeight="1" x14ac:dyDescent="0.2">
      <c r="A2" s="116" t="s">
        <v>0</v>
      </c>
      <c r="B2" s="117"/>
      <c r="C2" s="120" t="s">
        <v>1</v>
      </c>
      <c r="D2" s="120" t="s">
        <v>2</v>
      </c>
      <c r="E2" s="120" t="s">
        <v>3</v>
      </c>
      <c r="F2" s="122" t="s">
        <v>4</v>
      </c>
      <c r="G2" s="114" t="s">
        <v>5</v>
      </c>
      <c r="H2" s="115"/>
      <c r="I2" s="114" t="s">
        <v>6</v>
      </c>
      <c r="J2" s="115"/>
      <c r="K2" s="114" t="s">
        <v>7</v>
      </c>
      <c r="L2" s="115"/>
      <c r="M2" s="114" t="s">
        <v>8</v>
      </c>
      <c r="N2" s="115"/>
      <c r="O2" s="114" t="s">
        <v>9</v>
      </c>
      <c r="P2" s="115"/>
      <c r="Q2" s="114" t="s">
        <v>10</v>
      </c>
      <c r="R2" s="115"/>
      <c r="S2" s="114" t="s">
        <v>11</v>
      </c>
      <c r="T2" s="115"/>
      <c r="U2" s="120" t="s">
        <v>12</v>
      </c>
      <c r="V2" s="126" t="s">
        <v>13</v>
      </c>
      <c r="W2" s="127"/>
      <c r="X2" s="128"/>
      <c r="Y2" s="129" t="s">
        <v>14</v>
      </c>
      <c r="Z2" s="130"/>
      <c r="AA2" s="131"/>
      <c r="AB2" s="132" t="s">
        <v>15</v>
      </c>
      <c r="AC2" s="124" t="s">
        <v>16</v>
      </c>
      <c r="AD2" s="125"/>
      <c r="AE2" s="124" t="s">
        <v>17</v>
      </c>
      <c r="AF2" s="125"/>
    </row>
    <row r="3" spans="1:33" ht="21" x14ac:dyDescent="0.2">
      <c r="A3" s="118"/>
      <c r="B3" s="119"/>
      <c r="C3" s="121"/>
      <c r="D3" s="121"/>
      <c r="E3" s="121"/>
      <c r="F3" s="123"/>
      <c r="G3" s="7" t="s">
        <v>18</v>
      </c>
      <c r="H3" s="7" t="s">
        <v>19</v>
      </c>
      <c r="I3" s="7" t="s">
        <v>18</v>
      </c>
      <c r="J3" s="7" t="s">
        <v>19</v>
      </c>
      <c r="K3" s="7" t="s">
        <v>18</v>
      </c>
      <c r="L3" s="7" t="s">
        <v>19</v>
      </c>
      <c r="M3" s="7" t="s">
        <v>18</v>
      </c>
      <c r="N3" s="7" t="s">
        <v>19</v>
      </c>
      <c r="O3" s="8" t="s">
        <v>18</v>
      </c>
      <c r="P3" s="8" t="s">
        <v>19</v>
      </c>
      <c r="Q3" s="8" t="s">
        <v>18</v>
      </c>
      <c r="R3" s="8" t="s">
        <v>19</v>
      </c>
      <c r="S3" s="8" t="s">
        <v>18</v>
      </c>
      <c r="T3" s="8" t="s">
        <v>19</v>
      </c>
      <c r="U3" s="121"/>
      <c r="V3" s="9" t="s">
        <v>20</v>
      </c>
      <c r="W3" s="9" t="s">
        <v>21</v>
      </c>
      <c r="X3" s="9" t="s">
        <v>19</v>
      </c>
      <c r="Y3" s="9" t="s">
        <v>22</v>
      </c>
      <c r="Z3" s="9" t="s">
        <v>23</v>
      </c>
      <c r="AA3" s="93" t="s">
        <v>24</v>
      </c>
      <c r="AB3" s="133"/>
      <c r="AC3" s="7" t="s">
        <v>18</v>
      </c>
      <c r="AD3" s="7" t="s">
        <v>19</v>
      </c>
      <c r="AE3" s="7" t="s">
        <v>18</v>
      </c>
      <c r="AF3" s="7" t="s">
        <v>19</v>
      </c>
    </row>
    <row r="4" spans="1:33" ht="21" x14ac:dyDescent="0.2">
      <c r="A4" s="62"/>
      <c r="B4" s="63" t="s">
        <v>141</v>
      </c>
      <c r="C4" s="64"/>
      <c r="D4" s="65">
        <f>SUM(D5:D8)</f>
        <v>76</v>
      </c>
      <c r="E4" s="65">
        <f>SUM(E5:E8)</f>
        <v>60</v>
      </c>
      <c r="F4" s="66">
        <f>E4*100/D4</f>
        <v>78.94736842105263</v>
      </c>
      <c r="G4" s="67">
        <f>SUM(G5:G8)</f>
        <v>2</v>
      </c>
      <c r="H4" s="66">
        <f>G4*100/E4</f>
        <v>3.3333333333333335</v>
      </c>
      <c r="I4" s="65">
        <f>SUM(I5:I8)</f>
        <v>0</v>
      </c>
      <c r="J4" s="68">
        <f>I4*100/E4</f>
        <v>0</v>
      </c>
      <c r="K4" s="69">
        <f>SUM(K5:K8)</f>
        <v>1</v>
      </c>
      <c r="L4" s="68">
        <f>K4*100/E4</f>
        <v>1.6666666666666667</v>
      </c>
      <c r="M4" s="65">
        <f>SUM(M5:M8)</f>
        <v>0</v>
      </c>
      <c r="N4" s="68">
        <f>M4*100/E4</f>
        <v>0</v>
      </c>
      <c r="O4" s="69">
        <f>O5+O6+O8+O7</f>
        <v>43</v>
      </c>
      <c r="P4" s="68">
        <f>O4*100/E4</f>
        <v>71.666666666666671</v>
      </c>
      <c r="Q4" s="69">
        <f>SUM(Q5:Q8)</f>
        <v>5</v>
      </c>
      <c r="R4" s="68">
        <f>Q4*100/E4</f>
        <v>8.3333333333333339</v>
      </c>
      <c r="S4" s="69">
        <f>SUM(S5:S8)</f>
        <v>9</v>
      </c>
      <c r="T4" s="68">
        <f>S4*100/E4</f>
        <v>15</v>
      </c>
      <c r="U4" s="69">
        <f>SUM(U5:U8)</f>
        <v>57</v>
      </c>
      <c r="V4" s="69">
        <f>SUM(V5:V8)</f>
        <v>16</v>
      </c>
      <c r="W4" s="69">
        <f>SUM(W5:W8)</f>
        <v>17</v>
      </c>
      <c r="X4" s="68">
        <f>V4*100/W4</f>
        <v>94.117647058823536</v>
      </c>
      <c r="Y4" s="70">
        <f>MIN(Y5:Y8)</f>
        <v>10000</v>
      </c>
      <c r="Z4" s="70">
        <f>MAX(Z5:Z8)</f>
        <v>40000</v>
      </c>
      <c r="AA4" s="71">
        <f>AVERAGE(AA5:AA8)</f>
        <v>17811</v>
      </c>
      <c r="AB4" s="72">
        <f>SUM(AB5:AB8)</f>
        <v>59</v>
      </c>
      <c r="AC4" s="72">
        <f>SUM(AC5:AC8)</f>
        <v>44</v>
      </c>
      <c r="AD4" s="66">
        <f>AC4*100/$AB4</f>
        <v>74.576271186440678</v>
      </c>
      <c r="AE4" s="72">
        <f>SUM(AE5:AE8)</f>
        <v>15</v>
      </c>
      <c r="AF4" s="66">
        <f>AE4*100/$AB4</f>
        <v>25.423728813559322</v>
      </c>
    </row>
    <row r="5" spans="1:33" ht="21" x14ac:dyDescent="0.35">
      <c r="A5" s="11" t="s">
        <v>145</v>
      </c>
      <c r="B5" s="31" t="s">
        <v>142</v>
      </c>
      <c r="C5" s="11" t="s">
        <v>28</v>
      </c>
      <c r="D5" s="13">
        <v>44</v>
      </c>
      <c r="E5" s="13">
        <v>35</v>
      </c>
      <c r="F5" s="14">
        <f>E5*100/D5</f>
        <v>79.545454545454547</v>
      </c>
      <c r="G5" s="100">
        <v>1</v>
      </c>
      <c r="H5" s="14">
        <f>G5*100/E5</f>
        <v>2.8571428571428572</v>
      </c>
      <c r="I5" s="13">
        <v>0</v>
      </c>
      <c r="J5" s="15">
        <f t="shared" ref="J5:J6" si="0">I5*100/E5</f>
        <v>0</v>
      </c>
      <c r="K5" s="16">
        <v>1</v>
      </c>
      <c r="L5" s="15">
        <f>K5*100/E5</f>
        <v>2.8571428571428572</v>
      </c>
      <c r="M5" s="16">
        <v>0</v>
      </c>
      <c r="N5" s="15">
        <f>M5*100/E5</f>
        <v>0</v>
      </c>
      <c r="O5" s="16">
        <v>26</v>
      </c>
      <c r="P5" s="15">
        <f t="shared" ref="P5:P6" si="1">O5*100/E5</f>
        <v>74.285714285714292</v>
      </c>
      <c r="Q5" s="16">
        <v>2</v>
      </c>
      <c r="R5" s="15">
        <f>Q5*100/$E5</f>
        <v>5.7142857142857144</v>
      </c>
      <c r="S5" s="16">
        <v>5</v>
      </c>
      <c r="T5" s="15">
        <v>0</v>
      </c>
      <c r="U5" s="16">
        <f>S5+O5+Q5</f>
        <v>33</v>
      </c>
      <c r="V5" s="17">
        <f>G5+I5+Q5+S5</f>
        <v>8</v>
      </c>
      <c r="W5" s="17">
        <f>E5-M5-O5</f>
        <v>9</v>
      </c>
      <c r="X5" s="18">
        <f>V5*100/W5</f>
        <v>88.888888888888886</v>
      </c>
      <c r="Y5" s="19">
        <v>10000</v>
      </c>
      <c r="Z5" s="29">
        <v>40000</v>
      </c>
      <c r="AA5" s="43">
        <v>20897</v>
      </c>
      <c r="AB5" s="101">
        <f>SUM(O5+Q5+S5+G5+I5)</f>
        <v>34</v>
      </c>
      <c r="AC5" s="102">
        <v>31</v>
      </c>
      <c r="AD5" s="20">
        <f>(AC5*100)/AB5</f>
        <v>91.17647058823529</v>
      </c>
      <c r="AE5" s="102">
        <v>3</v>
      </c>
      <c r="AF5" s="20">
        <f>AE5*100/AB5</f>
        <v>8.8235294117647065</v>
      </c>
      <c r="AG5" s="21"/>
    </row>
    <row r="6" spans="1:33" ht="21" x14ac:dyDescent="0.35">
      <c r="A6" s="11" t="s">
        <v>145</v>
      </c>
      <c r="B6" s="31" t="s">
        <v>143</v>
      </c>
      <c r="C6" s="11" t="s">
        <v>28</v>
      </c>
      <c r="D6" s="13">
        <v>27</v>
      </c>
      <c r="E6" s="13">
        <v>25</v>
      </c>
      <c r="F6" s="14">
        <f t="shared" ref="F6:F7" si="2">E6*100/D6</f>
        <v>92.592592592592595</v>
      </c>
      <c r="G6" s="100">
        <v>1</v>
      </c>
      <c r="H6" s="14">
        <f>G6*100/E6</f>
        <v>4</v>
      </c>
      <c r="I6" s="13">
        <v>0</v>
      </c>
      <c r="J6" s="15">
        <f t="shared" si="0"/>
        <v>0</v>
      </c>
      <c r="K6" s="16">
        <v>0</v>
      </c>
      <c r="L6" s="15">
        <f t="shared" ref="L6" si="3">K6*100/E6</f>
        <v>0</v>
      </c>
      <c r="M6" s="16">
        <v>0</v>
      </c>
      <c r="N6" s="15">
        <f t="shared" ref="N6" si="4">M6*100/E6</f>
        <v>0</v>
      </c>
      <c r="O6" s="16">
        <v>17</v>
      </c>
      <c r="P6" s="15">
        <f t="shared" si="1"/>
        <v>68</v>
      </c>
      <c r="Q6" s="16">
        <v>3</v>
      </c>
      <c r="R6" s="15">
        <f t="shared" ref="R6" si="5">Q6*100/$E6</f>
        <v>12</v>
      </c>
      <c r="S6" s="16">
        <v>4</v>
      </c>
      <c r="T6" s="15">
        <f>S6*100/$E6</f>
        <v>16</v>
      </c>
      <c r="U6" s="16">
        <f>S6+O6+Q6</f>
        <v>24</v>
      </c>
      <c r="V6" s="17">
        <f>G6+I6+Q6+S6</f>
        <v>8</v>
      </c>
      <c r="W6" s="17">
        <f t="shared" ref="W6:W8" si="6">E6-M6-O6</f>
        <v>8</v>
      </c>
      <c r="X6" s="18">
        <f t="shared" ref="X6" si="7">V6*100/W6</f>
        <v>100</v>
      </c>
      <c r="Y6" s="29">
        <v>10000</v>
      </c>
      <c r="Z6" s="29">
        <v>27800</v>
      </c>
      <c r="AA6" s="43">
        <v>14725</v>
      </c>
      <c r="AB6" s="101">
        <f t="shared" ref="AB6:AB8" si="8">SUM(O6+Q6+S6+G6+I6)</f>
        <v>25</v>
      </c>
      <c r="AC6" s="102">
        <v>13</v>
      </c>
      <c r="AD6" s="20">
        <f>(AC6*100)/AB6</f>
        <v>52</v>
      </c>
      <c r="AE6" s="103">
        <v>12</v>
      </c>
      <c r="AF6" s="20">
        <f>AE6*100/AB6</f>
        <v>48</v>
      </c>
      <c r="AG6" s="21"/>
    </row>
    <row r="7" spans="1:33" ht="21" x14ac:dyDescent="0.35">
      <c r="A7" s="11"/>
      <c r="B7" s="31" t="s">
        <v>144</v>
      </c>
      <c r="C7" s="11" t="s">
        <v>33</v>
      </c>
      <c r="D7" s="13">
        <v>1</v>
      </c>
      <c r="E7" s="13">
        <v>0</v>
      </c>
      <c r="F7" s="14">
        <f t="shared" si="2"/>
        <v>0</v>
      </c>
      <c r="G7" s="16">
        <v>0</v>
      </c>
      <c r="H7" s="14">
        <v>0</v>
      </c>
      <c r="I7" s="16">
        <v>0</v>
      </c>
      <c r="J7" s="14">
        <v>0</v>
      </c>
      <c r="K7" s="16">
        <v>0</v>
      </c>
      <c r="L7" s="14">
        <v>0</v>
      </c>
      <c r="M7" s="16">
        <v>0</v>
      </c>
      <c r="N7" s="14">
        <v>0</v>
      </c>
      <c r="O7" s="16">
        <v>0</v>
      </c>
      <c r="P7" s="14">
        <v>0</v>
      </c>
      <c r="Q7" s="16">
        <v>0</v>
      </c>
      <c r="R7" s="14">
        <v>0</v>
      </c>
      <c r="S7" s="16">
        <v>0</v>
      </c>
      <c r="T7" s="14">
        <v>0</v>
      </c>
      <c r="U7" s="16">
        <f>S7+O7+Q7</f>
        <v>0</v>
      </c>
      <c r="V7" s="17">
        <f t="shared" ref="V7:V8" si="9">G7+I7+Q7+S7</f>
        <v>0</v>
      </c>
      <c r="W7" s="17">
        <f t="shared" si="6"/>
        <v>0</v>
      </c>
      <c r="X7" s="18">
        <v>0</v>
      </c>
      <c r="Y7" s="19" t="s">
        <v>140</v>
      </c>
      <c r="Z7" s="19" t="s">
        <v>140</v>
      </c>
      <c r="AA7" s="105" t="s">
        <v>140</v>
      </c>
      <c r="AB7" s="106">
        <f t="shared" si="8"/>
        <v>0</v>
      </c>
      <c r="AC7" s="107">
        <v>0</v>
      </c>
      <c r="AD7" s="14">
        <v>0</v>
      </c>
      <c r="AE7" s="108">
        <v>0</v>
      </c>
      <c r="AF7" s="14">
        <v>0</v>
      </c>
      <c r="AG7" s="21"/>
    </row>
    <row r="8" spans="1:33" ht="21" x14ac:dyDescent="0.35">
      <c r="A8" s="11"/>
      <c r="B8" s="31" t="s">
        <v>142</v>
      </c>
      <c r="C8" s="11" t="s">
        <v>33</v>
      </c>
      <c r="D8" s="23">
        <v>4</v>
      </c>
      <c r="E8" s="23">
        <v>0</v>
      </c>
      <c r="F8" s="14">
        <f>E8*100/D8</f>
        <v>0</v>
      </c>
      <c r="G8" s="16">
        <v>0</v>
      </c>
      <c r="H8" s="14">
        <v>0</v>
      </c>
      <c r="I8" s="16">
        <v>0</v>
      </c>
      <c r="J8" s="14">
        <v>0</v>
      </c>
      <c r="K8" s="16">
        <v>0</v>
      </c>
      <c r="L8" s="14">
        <v>0</v>
      </c>
      <c r="M8" s="16">
        <v>0</v>
      </c>
      <c r="N8" s="14">
        <v>0</v>
      </c>
      <c r="O8" s="16">
        <v>0</v>
      </c>
      <c r="P8" s="14">
        <v>0</v>
      </c>
      <c r="Q8" s="16">
        <v>0</v>
      </c>
      <c r="R8" s="14">
        <v>0</v>
      </c>
      <c r="S8" s="16">
        <v>0</v>
      </c>
      <c r="T8" s="14">
        <v>0</v>
      </c>
      <c r="U8" s="16">
        <f>S8+O8+Q8</f>
        <v>0</v>
      </c>
      <c r="V8" s="17">
        <f t="shared" si="9"/>
        <v>0</v>
      </c>
      <c r="W8" s="17">
        <f t="shared" si="6"/>
        <v>0</v>
      </c>
      <c r="X8" s="18">
        <v>0</v>
      </c>
      <c r="Y8" s="29" t="s">
        <v>140</v>
      </c>
      <c r="Z8" s="29" t="s">
        <v>140</v>
      </c>
      <c r="AA8" s="43" t="s">
        <v>140</v>
      </c>
      <c r="AB8" s="101">
        <f t="shared" si="8"/>
        <v>0</v>
      </c>
      <c r="AC8" s="103">
        <v>0</v>
      </c>
      <c r="AD8" s="14">
        <v>0</v>
      </c>
      <c r="AE8" s="103">
        <v>0</v>
      </c>
      <c r="AF8" s="14">
        <v>0</v>
      </c>
      <c r="AG8" s="21"/>
    </row>
    <row r="9" spans="1:33" ht="21" x14ac:dyDescent="0.35">
      <c r="A9" s="83"/>
      <c r="B9" s="84" t="s">
        <v>124</v>
      </c>
      <c r="C9" s="83"/>
      <c r="D9" s="85">
        <f>SUM(D10:D11)</f>
        <v>76</v>
      </c>
      <c r="E9" s="85">
        <f>SUM(E10:E11)</f>
        <v>60</v>
      </c>
      <c r="F9" s="86">
        <f>E9*100/D9</f>
        <v>78.94736842105263</v>
      </c>
      <c r="G9" s="85">
        <f>SUM(G10:G11)</f>
        <v>2</v>
      </c>
      <c r="H9" s="87">
        <f>G9*100/E9</f>
        <v>3.3333333333333335</v>
      </c>
      <c r="I9" s="85">
        <f>SUM(I10:I11)</f>
        <v>0</v>
      </c>
      <c r="J9" s="87">
        <f>I9*100/E9</f>
        <v>0</v>
      </c>
      <c r="K9" s="85">
        <f>SUM(K10:K11)</f>
        <v>1</v>
      </c>
      <c r="L9" s="87">
        <f>K9*100/E9</f>
        <v>1.6666666666666667</v>
      </c>
      <c r="M9" s="85">
        <f>SUM(M10:M11)</f>
        <v>0</v>
      </c>
      <c r="N9" s="87">
        <f>M9*100/E9</f>
        <v>0</v>
      </c>
      <c r="O9" s="85">
        <f>SUM(O10:O11)</f>
        <v>43</v>
      </c>
      <c r="P9" s="87">
        <f>O9*100/E9</f>
        <v>71.666666666666671</v>
      </c>
      <c r="Q9" s="85">
        <f>SUM(Q10:Q11)</f>
        <v>5</v>
      </c>
      <c r="R9" s="87">
        <f>Q9*100/E9</f>
        <v>8.3333333333333339</v>
      </c>
      <c r="S9" s="85">
        <f>SUM(S10:S11)</f>
        <v>9</v>
      </c>
      <c r="T9" s="87">
        <f>S9*100/E9</f>
        <v>15</v>
      </c>
      <c r="U9" s="85">
        <f>SUM(U10:U11)</f>
        <v>57</v>
      </c>
      <c r="V9" s="88">
        <f>I9+G9</f>
        <v>2</v>
      </c>
      <c r="W9" s="88">
        <f>E9-S9-Q9-O9-M9</f>
        <v>3</v>
      </c>
      <c r="X9" s="89">
        <f>V9*100/W9</f>
        <v>66.666666666666671</v>
      </c>
      <c r="Y9" s="90">
        <f>MIN(Y10:Y11)</f>
        <v>0</v>
      </c>
      <c r="Z9" s="90">
        <f>MAX(Z10:Z11)</f>
        <v>40000</v>
      </c>
      <c r="AA9" s="91">
        <f>AVERAGE(AA10:AA11)</f>
        <v>8905.5</v>
      </c>
      <c r="AB9" s="85">
        <f>SUM(AB10:AB11)</f>
        <v>59</v>
      </c>
      <c r="AC9" s="85">
        <f>SUM(AC10:AC11)</f>
        <v>44</v>
      </c>
      <c r="AD9" s="92">
        <f>AC9*100/AB9</f>
        <v>74.576271186440678</v>
      </c>
      <c r="AE9" s="85">
        <f>SUM(AE10:AE11)</f>
        <v>15</v>
      </c>
      <c r="AF9" s="92">
        <f>AE9*100/AB9</f>
        <v>25.423728813559322</v>
      </c>
      <c r="AG9" s="21"/>
    </row>
    <row r="10" spans="1:33" ht="21" x14ac:dyDescent="0.35">
      <c r="A10" s="59"/>
      <c r="B10" s="31" t="s">
        <v>125</v>
      </c>
      <c r="C10" s="59"/>
      <c r="D10" s="11">
        <f>SUM(D5:D6)</f>
        <v>71</v>
      </c>
      <c r="E10" s="11">
        <f>SUM(E5:E6)</f>
        <v>60</v>
      </c>
      <c r="F10" s="18">
        <f>E10*100/D10</f>
        <v>84.507042253521121</v>
      </c>
      <c r="G10" s="11">
        <f>SUM(G5:G6)</f>
        <v>2</v>
      </c>
      <c r="H10" s="18">
        <f>G10*100/E10</f>
        <v>3.3333333333333335</v>
      </c>
      <c r="I10" s="11">
        <f>SUM(I5:I6)</f>
        <v>0</v>
      </c>
      <c r="J10" s="18">
        <f>I10*100/E10</f>
        <v>0</v>
      </c>
      <c r="K10" s="11">
        <f>SUM(K5:K6)</f>
        <v>1</v>
      </c>
      <c r="L10" s="18">
        <f>K10*100/E10</f>
        <v>1.6666666666666667</v>
      </c>
      <c r="M10" s="11">
        <f>SUM(M5:M6)</f>
        <v>0</v>
      </c>
      <c r="N10" s="18">
        <f>M10*100/E10</f>
        <v>0</v>
      </c>
      <c r="O10" s="11">
        <f>SUM(O5:O6)</f>
        <v>43</v>
      </c>
      <c r="P10" s="18">
        <f>O10*100/E10</f>
        <v>71.666666666666671</v>
      </c>
      <c r="Q10" s="11">
        <f>SUM(Q5:Q6)</f>
        <v>5</v>
      </c>
      <c r="R10" s="18">
        <f>Q10*100/E10</f>
        <v>8.3333333333333339</v>
      </c>
      <c r="S10" s="11">
        <f>SUM(S5:S6)</f>
        <v>9</v>
      </c>
      <c r="T10" s="18">
        <f>S10*100/E10</f>
        <v>15</v>
      </c>
      <c r="U10" s="11">
        <f>SUM(U5:U6)</f>
        <v>57</v>
      </c>
      <c r="V10" s="17">
        <f>G10+I10+Q10+S10</f>
        <v>16</v>
      </c>
      <c r="W10" s="17">
        <f t="shared" ref="W10:W11" si="10">E10-M10-O10</f>
        <v>17</v>
      </c>
      <c r="X10" s="18">
        <f>V10*100/W10</f>
        <v>94.117647058823536</v>
      </c>
      <c r="Y10" s="60">
        <f>MIN(Y5:Y6)</f>
        <v>10000</v>
      </c>
      <c r="Z10" s="60">
        <f>MAX(Z5:Z6)</f>
        <v>40000</v>
      </c>
      <c r="AA10" s="60">
        <f>AVERAGE(AA5:AA6)</f>
        <v>17811</v>
      </c>
      <c r="AB10" s="11">
        <f>SUM(AB5:AB6)</f>
        <v>59</v>
      </c>
      <c r="AC10" s="11">
        <f>SUM(AC5:AC6)</f>
        <v>44</v>
      </c>
      <c r="AD10" s="94">
        <f>AC10*100/AB10</f>
        <v>74.576271186440678</v>
      </c>
      <c r="AE10" s="11">
        <f>SUM(AE5:AE6)</f>
        <v>15</v>
      </c>
      <c r="AF10" s="18">
        <f>AE10*100/AB10</f>
        <v>25.423728813559322</v>
      </c>
      <c r="AG10" s="21"/>
    </row>
    <row r="11" spans="1:33" ht="21" x14ac:dyDescent="0.35">
      <c r="A11" s="59"/>
      <c r="B11" s="31" t="s">
        <v>126</v>
      </c>
      <c r="C11" s="59"/>
      <c r="D11" s="11">
        <f>SUM(D7:D8)</f>
        <v>5</v>
      </c>
      <c r="E11" s="11">
        <f>SUM(E7:E8)</f>
        <v>0</v>
      </c>
      <c r="F11" s="18">
        <f>E11*100/D11</f>
        <v>0</v>
      </c>
      <c r="G11" s="11">
        <f>SUM(G7:G8)</f>
        <v>0</v>
      </c>
      <c r="H11" s="18">
        <v>0</v>
      </c>
      <c r="I11" s="11">
        <f>SUM(I7:I8)</f>
        <v>0</v>
      </c>
      <c r="J11" s="18">
        <v>0</v>
      </c>
      <c r="K11" s="11">
        <f>SUM(K7:K8)</f>
        <v>0</v>
      </c>
      <c r="L11" s="18">
        <v>0</v>
      </c>
      <c r="M11" s="11">
        <f>SUM(M7:M8)</f>
        <v>0</v>
      </c>
      <c r="N11" s="18">
        <v>0</v>
      </c>
      <c r="O11" s="11">
        <f>SUM(O7:O8)</f>
        <v>0</v>
      </c>
      <c r="P11" s="18">
        <v>0</v>
      </c>
      <c r="Q11" s="11">
        <f>SUM(Q7:Q8)</f>
        <v>0</v>
      </c>
      <c r="R11" s="18">
        <v>0</v>
      </c>
      <c r="S11" s="11">
        <f>SUM(S7:S8)</f>
        <v>0</v>
      </c>
      <c r="T11" s="18">
        <v>0</v>
      </c>
      <c r="U11" s="11">
        <f>SUM(U7:U8)</f>
        <v>0</v>
      </c>
      <c r="V11" s="17">
        <f>G11+I11+Q11+S11</f>
        <v>0</v>
      </c>
      <c r="W11" s="17">
        <f t="shared" si="10"/>
        <v>0</v>
      </c>
      <c r="X11" s="18">
        <v>0</v>
      </c>
      <c r="Y11" s="60">
        <f>MIN(Y7:Y8)</f>
        <v>0</v>
      </c>
      <c r="Z11" s="60">
        <f>MAX(Z7:Z8)</f>
        <v>0</v>
      </c>
      <c r="AA11" s="60">
        <v>0</v>
      </c>
      <c r="AB11" s="11">
        <f>SUM(AB7:AB8)</f>
        <v>0</v>
      </c>
      <c r="AC11" s="11">
        <f>SUM(AC7:AC8)</f>
        <v>0</v>
      </c>
      <c r="AD11" s="94">
        <v>0</v>
      </c>
      <c r="AE11" s="11">
        <f>SUM(AE7:AE8)</f>
        <v>0</v>
      </c>
      <c r="AF11" s="18">
        <v>0</v>
      </c>
      <c r="AG11" s="21"/>
    </row>
    <row r="12" spans="1:33" x14ac:dyDescent="0.2">
      <c r="J12" s="61"/>
    </row>
    <row r="14" spans="1:33" x14ac:dyDescent="0.2">
      <c r="G14" s="110"/>
    </row>
    <row r="15" spans="1:33" x14ac:dyDescent="0.2">
      <c r="G15" s="110"/>
    </row>
    <row r="16" spans="1:33" x14ac:dyDescent="0.2">
      <c r="G16" s="110"/>
    </row>
    <row r="17" spans="14:14" x14ac:dyDescent="0.2">
      <c r="N17" s="113"/>
    </row>
  </sheetData>
  <mergeCells count="18">
    <mergeCell ref="G2:H2"/>
    <mergeCell ref="A2:B3"/>
    <mergeCell ref="C2:C3"/>
    <mergeCell ref="D2:D3"/>
    <mergeCell ref="E2:E3"/>
    <mergeCell ref="F2:F3"/>
    <mergeCell ref="AE2:AF2"/>
    <mergeCell ref="I2:J2"/>
    <mergeCell ref="K2:L2"/>
    <mergeCell ref="M2:N2"/>
    <mergeCell ref="O2:P2"/>
    <mergeCell ref="Q2:R2"/>
    <mergeCell ref="S2:T2"/>
    <mergeCell ref="U2:U3"/>
    <mergeCell ref="V2:X2"/>
    <mergeCell ref="Y2:AA2"/>
    <mergeCell ref="AB2:AB3"/>
    <mergeCell ref="AC2:AD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ภาวะมีงานทำ</vt:lpstr>
      <vt:lpstr>U-MDC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</dc:creator>
  <cp:lastModifiedBy>Lenovo</cp:lastModifiedBy>
  <dcterms:created xsi:type="dcterms:W3CDTF">2019-01-30T03:55:57Z</dcterms:created>
  <dcterms:modified xsi:type="dcterms:W3CDTF">2019-06-11T03:17:47Z</dcterms:modified>
</cp:coreProperties>
</file>